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2" activeTab="4"/>
  </bookViews>
  <sheets>
    <sheet name="Plan2" sheetId="1" state="hidden" r:id="rId2"/>
    <sheet name="Plan3" sheetId="2" state="hidden" r:id="rId3"/>
    <sheet name="Resumo" sheetId="3" state="visible" r:id="rId4"/>
    <sheet name="Vigilante Armado - Diurno" sheetId="4" state="visible" r:id="rId5"/>
    <sheet name="Vigilante Armado - Noturno" sheetId="5" state="visible" r:id="rId6"/>
    <sheet name="Uniformes " sheetId="6" state="visible" r:id="rId7"/>
    <sheet name="Insumos" sheetId="7" state="visible" r:id="rId8"/>
  </sheets>
  <definedNames>
    <definedName function="false" hidden="false" localSheetId="6" name="_xlnm.Print_Area" vbProcedure="false">Insumos!$A$1:$H$23</definedName>
    <definedName function="false" hidden="false" localSheetId="2" name="_xlnm.Print_Area" vbProcedure="false">Resumo!$A$1:$I$8</definedName>
    <definedName function="false" hidden="false" localSheetId="5" name="_xlnm.Print_Area" vbProcedure="false">'Uniformes '!$A$1:$G$15</definedName>
    <definedName function="false" hidden="false" localSheetId="3" name="_xlnm.Print_Area" vbProcedure="false">'Vigilante Armado - Diurno'!$A$1:$E$114</definedName>
    <definedName function="false" hidden="false" localSheetId="4" name="_xlnm.Print_Area" vbProcedure="false">'Vigilante Armado - Noturno'!$A$1:$E$114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<sst xmlns="http://schemas.openxmlformats.org/spreadsheetml/2006/main" count="556" uniqueCount="256">
  <si>
    <t xml:space="preserve">27/08/2012 - APLICABILIDADE DA LEI Nº 12.506, DE 11 DE OUTUBRO DE 2011</t>
  </si>
  <si>
    <t xml:space="preserve">AVISO PRÉVIO TRABALHADO</t>
  </si>
  <si>
    <t xml:space="preserve">COMUNICA</t>
  </si>
  <si>
    <t xml:space="preserve"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</si>
  <si>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t xml:space="preserve">ASSIM SENDO, COM A NOVA PREVISÃO LEGAL,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</si>
  <si>
    <t xml:space="preserve">Aviso Prévio Trabalhado - Demissão Sem Justa Causa</t>
  </si>
  <si>
    <t xml:space="preserve">BRASÍLIA-DF, 15 DE AGOSTO DE 2012</t>
  </si>
  <si>
    <t xml:space="preserve">Tempo Trabalhado</t>
  </si>
  <si>
    <t xml:space="preserve">Dias de Aviso</t>
  </si>
  <si>
    <t xml:space="preserve">Faltas ao Trabalho</t>
  </si>
  <si>
    <t xml:space="preserve">SECRETARIA DE LOGÍSTICA E TECNOLOGIA DA INFORMAÇÃO – SLTI</t>
  </si>
  <si>
    <t xml:space="preserve">no final do aviso</t>
  </si>
  <si>
    <t xml:space="preserve">DEPARTAMENTO DE LOGÍSTICA E SERVIÇOS GERAIS – DLSG</t>
  </si>
  <si>
    <t xml:space="preserve">Até 1 ano</t>
  </si>
  <si>
    <t xml:space="preserve">COORDENAÇÃO-GERAL DE NORMAS – CGN</t>
  </si>
  <si>
    <t xml:space="preserve">Até 2 anos</t>
  </si>
  <si>
    <t xml:space="preserve">Até 3 anos</t>
  </si>
  <si>
    <t xml:space="preserve">Até 4 anos</t>
  </si>
  <si>
    <t xml:space="preserve">Até 5 anos</t>
  </si>
  <si>
    <t xml:space="preserve">Até 6 anos</t>
  </si>
  <si>
    <t xml:space="preserve">PRORROGAÇÃO EXECEPCIONAL (§ 4º DO ART. 57 DA LLC)</t>
  </si>
  <si>
    <t xml:space="preserve">Até 7 anos</t>
  </si>
  <si>
    <t xml:space="preserve">]</t>
  </si>
  <si>
    <t xml:space="preserve">Até 8 anos</t>
  </si>
  <si>
    <t xml:space="preserve">Até 9 anos</t>
  </si>
  <si>
    <t xml:space="preserve">Até 10 anos</t>
  </si>
  <si>
    <t xml:space="preserve">Até 11 anos</t>
  </si>
  <si>
    <t xml:space="preserve">Até 12 anos</t>
  </si>
  <si>
    <t xml:space="preserve">Até 13 anos</t>
  </si>
  <si>
    <t xml:space="preserve">Até 14 anos</t>
  </si>
  <si>
    <t xml:space="preserve">Até 15 anos</t>
  </si>
  <si>
    <t xml:space="preserve">Até 16 anos</t>
  </si>
  <si>
    <t xml:space="preserve">Até 17 anos</t>
  </si>
  <si>
    <t xml:space="preserve">Até 18 anos</t>
  </si>
  <si>
    <t xml:space="preserve">Até 19 anos</t>
  </si>
  <si>
    <t xml:space="preserve">Até 20 anos</t>
  </si>
  <si>
    <t xml:space="preserve">A partir de 20 anos</t>
  </si>
  <si>
    <t xml:space="preserve">VOLTAR PLANILHA PRINCIPAL</t>
  </si>
  <si>
    <t xml:space="preserve">Nota: Entretanto, a lei não especifica que deva aplicar esta proporcionalidade de acordo com o tempo de empresa, porquanto entendemos que a falta ao final do aviso ainda seja de 7 (sete) dias. Já em relação a redução de jornada, entendemos que deva ser de 2 horas independentemente do número de dias de aviso trabalhado.</t>
  </si>
  <si>
    <t xml:space="preserve">Exemplo</t>
  </si>
  <si>
    <t xml:space="preserve"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</si>
  <si>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 xml:space="preserve">Neste caso, a data de pagamento das verbas rescisórias será o dia seguinte ao término do aviso, ou seja, 01.08.2011.</t>
  </si>
  <si>
    <t xml:space="preserve">FONTE: www.guiatrabalhista.com.br</t>
  </si>
  <si>
    <t xml:space="preserve">FALTAS LEGAIS</t>
  </si>
  <si>
    <t xml:space="preserve">Limite de Faltas</t>
  </si>
  <si>
    <t xml:space="preserve">Motivo</t>
  </si>
  <si>
    <t xml:space="preserve">Colunas1</t>
  </si>
  <si>
    <t xml:space="preserve">Colunas2</t>
  </si>
  <si>
    <t xml:space="preserve">até 2 dias consecutivos</t>
  </si>
  <si>
    <t xml:space="preserve">Falecimento de cônjuge, ascendente, descendente, irmão ou pessoa que, declarada em sua CTPS, viva sob sua dependência econômica.</t>
  </si>
  <si>
    <t xml:space="preserve">até 3 dias consecutivos</t>
  </si>
  <si>
    <t xml:space="preserve">Casamento</t>
  </si>
  <si>
    <t xml:space="preserve">5 dias, no decorrer da primeira semana</t>
  </si>
  <si>
    <t xml:space="preserve">Nascimento de Filho (Este inciso fica tacitamente revogado em virtude do inciso XIX do art. 7º da CF/88 que instituiu a Licença-Paternidade e pelo § 1º do Art. 10 da ADCT/88 que fixou o prazo para 5 (cinco) dias.)</t>
  </si>
  <si>
    <t xml:space="preserve">1 dia em cada 12 meses de trabalho</t>
  </si>
  <si>
    <t xml:space="preserve">Doação voluntária de sangue devidamente comprovada</t>
  </si>
  <si>
    <t xml:space="preserve">até 2 dias consecutivos ou não</t>
  </si>
  <si>
    <t xml:space="preserve">Alistamento eleitoral</t>
  </si>
  <si>
    <t xml:space="preserve">até 9 dias</t>
  </si>
  <si>
    <t xml:space="preserve">gala ou luto, em conseqüência de falecimento do cônjuge, do pai ou mãe, ou de filho de professor</t>
  </si>
  <si>
    <t xml:space="preserve">---</t>
  </si>
  <si>
    <t xml:space="preserve">Dias em que estiver comprovadamente realizando provas do exame vestibular em estabelecimento de ensino superior</t>
  </si>
  <si>
    <t xml:space="preserve">No período de tempo em que tiver de cumprir as exigências do Serviço Militar (art. 65 letra "c" da Lei nº 4375/64)</t>
  </si>
  <si>
    <t xml:space="preserve">Apresentar-se, anualmente, no local e data que forem fixados, para fins de exercício de apresentação das reservas ou cerimônia cívica do Dia do Reservista.</t>
  </si>
  <si>
    <t xml:space="preserve">Ausências decorrentes de exercícios ou manobras, pelo convocado matriculado em órgão de formação de reserva (art.60 § 4º da Lei º 4375/64)</t>
  </si>
  <si>
    <t xml:space="preserve">Ausência do empregado, justificada, a critério do empregador</t>
  </si>
  <si>
    <t xml:space="preserve">Paralisação dos serviços nos dias em que, por conveniência do empregador, não tenha havido trabalho.</t>
  </si>
  <si>
    <t xml:space="preserve">Falta ao serviço por acidente de trabalho</t>
  </si>
  <si>
    <t xml:space="preserve">2 semanas</t>
  </si>
  <si>
    <t xml:space="preserve">Aborto não criminoso, comprovado por atestado médico oficial</t>
  </si>
  <si>
    <t xml:space="preserve">até 15 dias</t>
  </si>
  <si>
    <t xml:space="preserve">Doença, devidamente comprovada por atestado médico (1)</t>
  </si>
  <si>
    <t xml:space="preserve">Comparecimento necessário, como parte, à Justiça do Trabalho</t>
  </si>
  <si>
    <t xml:space="preserve">Comparecimento para depor na Justiça, quando devidamente arrolado ou convocado como testemunha</t>
  </si>
  <si>
    <t xml:space="preserve">Comparecimento às sessões do júri, como jurado sorteado</t>
  </si>
  <si>
    <t xml:space="preserve">Ausências dos representantes dos trabalhadores no Conselho Curador do FGTS, decorrentes de atividades desse órgão</t>
  </si>
  <si>
    <t xml:space="preserve">Convocação para o serviço eleitoral</t>
  </si>
  <si>
    <t xml:space="preserve">PLANILHA DE CUSTO</t>
  </si>
  <si>
    <t xml:space="preserve">PORTO VELHO</t>
  </si>
  <si>
    <t xml:space="preserve">ITEM</t>
  </si>
  <si>
    <t xml:space="preserve">ESPECIFICAÇÃO</t>
  </si>
  <si>
    <t xml:space="preserve">UNIDADE</t>
  </si>
  <si>
    <t xml:space="preserve">QUANTIDADE DE POSTOS</t>
  </si>
  <si>
    <t xml:space="preserve">QUANTIDADE DE FUNCIONÁRIOS</t>
  </si>
  <si>
    <t xml:space="preserve">VALOR UNITÁRIO MENSAL DO POSTO</t>
  </si>
  <si>
    <t xml:space="preserve">VALOR TOTAL MENSAL DOS POSTOS</t>
  </si>
  <si>
    <t xml:space="preserve">VALOR TOTAL ANUAL DOS POSTOS</t>
  </si>
  <si>
    <t xml:space="preserve">VALOR GLOBAL DO CONTRATO (24 MESES)</t>
  </si>
  <si>
    <t xml:space="preserve">Serviço de vigilância e segurança patrimonial, preventiva e ostensiva, armada diurna e noturna, de forma contínua, em turnos de 12 (doze) x 36 (trinta e seis) horas, inclusive nos feriados, mediante o fornecimento de mão-de-obra, com pessoal treinado e qualificado, devidamente uniformizado e identificado com uso de crachá, incluindo equipamentos/ferramentas/materiais sob sua inteira responsabilidade, de acordo com as condições, especializações e quantitativos mínimos contidos neste Termo, para proteção e guarda dos bens móveis e imóveis, fiscalização, controle de acesso de pessoas, veículos e bens materiais e realização de rondas nas áreas internas, externas e adjacentes.</t>
  </si>
  <si>
    <t xml:space="preserve">Escala de Trabalho: 12x36 HORAS DIURNAS: Prestação de Serviço de vigilância e segurança - Orgânica - 12 Horas diurnas - Segunda a Domingo, inclusive nos feriados.</t>
  </si>
  <si>
    <t xml:space="preserve">Escala de Trabalho: 12x36 HORAS NOTURNAS: Prestação de Serviço de vigilância e segurança - Orgânica - 12 Horas noturnas - Segunda a Domingo, inclusive nos feriados.</t>
  </si>
  <si>
    <t xml:space="preserve"> </t>
  </si>
  <si>
    <t xml:space="preserve">A</t>
  </si>
  <si>
    <t xml:space="preserve">Data de apresentação da proposta (mês/ano)</t>
  </si>
  <si>
    <t xml:space="preserve">B</t>
  </si>
  <si>
    <t xml:space="preserve">SERVIÇO DE VIGILÂNCIA</t>
  </si>
  <si>
    <t xml:space="preserve">C</t>
  </si>
  <si>
    <t xml:space="preserve">Ano Acordo, Convenção ou Sentença Normativa em Dissídio Coletivo</t>
  </si>
  <si>
    <t xml:space="preserve">RO000076/2025</t>
  </si>
  <si>
    <t xml:space="preserve">Nº de meses de execução contratual</t>
  </si>
  <si>
    <t xml:space="preserve">Identificação do Serviço</t>
  </si>
  <si>
    <t xml:space="preserve">Anexo III-A – Mão-de-obra</t>
  </si>
  <si>
    <t xml:space="preserve">Mão-de-obra vinculada à execução contratual</t>
  </si>
  <si>
    <t xml:space="preserve">Dados complementares para composição dos custos referente à mão-de-obra</t>
  </si>
  <si>
    <t xml:space="preserve">Valor (R$)</t>
  </si>
  <si>
    <t xml:space="preserve">Tipo de serviço (mesmo serviço com características distintas)</t>
  </si>
  <si>
    <t xml:space="preserve">Salário Normativo da Categoria Profissional</t>
  </si>
  <si>
    <t xml:space="preserve">Categoria profissional (vinculada à execução contratual)</t>
  </si>
  <si>
    <t xml:space="preserve">Vigilante Armado - Diurno</t>
  </si>
  <si>
    <t xml:space="preserve">Data base da categoria (dia/mês/ano)</t>
  </si>
  <si>
    <t xml:space="preserve">MÓDULO 1 : COMPOSIÇÃO DA REMUNERAÇÃO</t>
  </si>
  <si>
    <t xml:space="preserve">Composição da Remuneração</t>
  </si>
  <si>
    <t xml:space="preserve">Salário</t>
  </si>
  <si>
    <t xml:space="preserve">Adicional de Insalubridade</t>
  </si>
  <si>
    <t xml:space="preserve">Adicional Noturno</t>
  </si>
  <si>
    <t xml:space="preserve">SUBTOTAL</t>
  </si>
  <si>
    <t xml:space="preserve">D</t>
  </si>
  <si>
    <t xml:space="preserve">Adicional de Periculosidade</t>
  </si>
  <si>
    <t xml:space="preserve">TOTAL DO MÓDULO 1</t>
  </si>
  <si>
    <t xml:space="preserve"> MÓDULO 2: BENEFÍCIOS MENSAIS E DIÁRIOS</t>
  </si>
  <si>
    <t xml:space="preserve">DÉCIMO TERCEIRO SALÁRIO, FÉRIAS E ADICIONAL DE FÉRIAS</t>
  </si>
  <si>
    <t xml:space="preserve">BASE DE CÁLCULO</t>
  </si>
  <si>
    <t xml:space="preserve">13 º Salário</t>
  </si>
  <si>
    <t xml:space="preserve">Férias e Adicional de Férias</t>
  </si>
  <si>
    <t xml:space="preserve">TOTAL</t>
  </si>
  <si>
    <t xml:space="preserve">Base de cálculo: De acordo com a instrução normativa nº 05/2017 anexo VII nota 3, a base de cálculo neste módulo deverá ser a soma: MÓDULO 1 + SUBMÓDULO 2.1.</t>
  </si>
  <si>
    <t xml:space="preserve">2.1</t>
  </si>
  <si>
    <t xml:space="preserve">Encargos previdenciários e FGTS</t>
  </si>
  <si>
    <t xml:space="preserve">INSS (20%)</t>
  </si>
  <si>
    <t xml:space="preserve">SESI OU SESC (1,5%)</t>
  </si>
  <si>
    <t xml:space="preserve">SENAI OU SENAC (1,0%)</t>
  </si>
  <si>
    <t xml:space="preserve">INCRA (0,20% ou 2,7%) - IN nº971, MPS/SRP/2009, Anexo I e II ver código da Tabela</t>
  </si>
  <si>
    <t xml:space="preserve">E</t>
  </si>
  <si>
    <t xml:space="preserve">SALÁRIO EDUCAÇÃO (2,5%)</t>
  </si>
  <si>
    <t xml:space="preserve">F</t>
  </si>
  <si>
    <t xml:space="preserve">FGTS (8,0%)</t>
  </si>
  <si>
    <t xml:space="preserve">G</t>
  </si>
  <si>
    <t xml:space="preserve">RAT X SAT (Conforme GFIP) (Riscos Ambientais do Trabalho) (Sat/Inss(médio)) (Riscos: Leve 1,0%, Médio 2,0%, Grave 3,0% - veja Decreto 3048/99 - Anexo V (CNAE de 1% a 3% FAP de 0,5 a 2,0)</t>
  </si>
  <si>
    <t xml:space="preserve">H</t>
  </si>
  <si>
    <t xml:space="preserve">SEBRAE</t>
  </si>
  <si>
    <t xml:space="preserve">Submódulo 2.3 – Beneficios Mensais</t>
  </si>
  <si>
    <t xml:space="preserve">2.3</t>
  </si>
  <si>
    <t xml:space="preserve">BENEFÍCIOS MENSAIS E DIÁRIOS</t>
  </si>
  <si>
    <t xml:space="preserve">Transporte</t>
  </si>
  <si>
    <t xml:space="preserve">Auxílio alimentação</t>
  </si>
  <si>
    <t xml:space="preserve">Cesta Básica - Cláusula 16ª CCT</t>
  </si>
  <si>
    <t xml:space="preserve">Assistência médica/odontológica - Cláusula 44ª CCT
</t>
  </si>
  <si>
    <t xml:space="preserve">Seguro de Vida</t>
  </si>
  <si>
    <t xml:space="preserve">TOTAL DE BENEFÍCIOS MENSAIS E DIÁRIOS</t>
  </si>
  <si>
    <t xml:space="preserve">Quadro resumo dos beneficios</t>
  </si>
  <si>
    <t xml:space="preserve">13º Salário, Férias e Adicional de Férias</t>
  </si>
  <si>
    <t xml:space="preserve">2.2</t>
  </si>
  <si>
    <t xml:space="preserve">GPS, FGTS e outras contribuições</t>
  </si>
  <si>
    <t xml:space="preserve">Beneficios diários e mensais</t>
  </si>
  <si>
    <t xml:space="preserve">TOTAL DO MÓDULO 2</t>
  </si>
  <si>
    <t xml:space="preserve">MÓDULO 3 - PROVISÃO PARA RESCISÃO</t>
  </si>
  <si>
    <t xml:space="preserve">3.0</t>
  </si>
  <si>
    <t xml:space="preserve">Provisão para Rescisão</t>
  </si>
  <si>
    <t xml:space="preserve">Aviso prévio indenizado</t>
  </si>
  <si>
    <t xml:space="preserve">Incidência do FGTS sobre aviso prévio indenizado (8%)</t>
  </si>
  <si>
    <t xml:space="preserve">Aviso prévio trabalhado</t>
  </si>
  <si>
    <t xml:space="preserve">Incidência do submódulo 2.2 sobre aviso prévio trabalhado (39,80% sobre o valor do Aviso Prévio Trabalhado)</t>
  </si>
  <si>
    <t xml:space="preserve">Multa sobre FGTS e Contribuição Social sobre o Aviso Prévio Indenizado e sobre o Aviso Prévio Trabalhado. (Alterado Conf. Lei nº 13.932/2019)</t>
  </si>
  <si>
    <t xml:space="preserve">TOTAL DO MÓDULO 3</t>
  </si>
  <si>
    <t xml:space="preserve">MÓDULO 4 – CUSTO DE REPOSIÇÃO DO PROFISSIONAL AUSENTE</t>
  </si>
  <si>
    <t xml:space="preserve">4.1</t>
  </si>
  <si>
    <t xml:space="preserve">Submódulo 4.1 - Ausências Legais</t>
  </si>
  <si>
    <t xml:space="preserve">Substituto na Cobertura de Férias (1/12 avos)</t>
  </si>
  <si>
    <t xml:space="preserve">Substituto na Cobertura de Ausências Legais (por doença)</t>
  </si>
  <si>
    <t xml:space="preserve">Substituto na Cobertura de Licença Paternidade</t>
  </si>
  <si>
    <t xml:space="preserve">Substituto na Cobertura Por Acidente de Trabalho</t>
  </si>
  <si>
    <t xml:space="preserve">Substituto na Cobertura de Licença Maternidade</t>
  </si>
  <si>
    <t xml:space="preserve">Outros  (Especificar)</t>
  </si>
  <si>
    <t xml:space="preserve">TOTAL DO SUBMÓDULO 4.1</t>
  </si>
  <si>
    <t xml:space="preserve">Submódulo 4.2 - Intrajornada</t>
  </si>
  <si>
    <t xml:space="preserve">Intervalo para Repouso ou Alimentação</t>
  </si>
  <si>
    <t xml:space="preserve">Incidência dos Encargos Previdênciários sobre Indenização por Intrajornada</t>
  </si>
  <si>
    <t xml:space="preserve">TOTAL DO SUBMÓDULO 4.2</t>
  </si>
  <si>
    <t xml:space="preserve"> QUADRO-RESUMO DO MÓDULO 4 - CUSTO DE REPOSIÇÃO DO PROFISSIONAL AUSENTE</t>
  </si>
  <si>
    <t xml:space="preserve">Módulo 4 – Encargos sociais e trabalhistas</t>
  </si>
  <si>
    <t xml:space="preserve">4.2</t>
  </si>
  <si>
    <t xml:space="preserve">TOTAL DO MÓDULO 4</t>
  </si>
  <si>
    <t xml:space="preserve">MÓDULO 5 - INSUMOS DIVERSOS</t>
  </si>
  <si>
    <t xml:space="preserve">Insumos Diversos</t>
  </si>
  <si>
    <t xml:space="preserve">Uniformes e EPI's</t>
  </si>
  <si>
    <t xml:space="preserve">Materiais</t>
  </si>
  <si>
    <t xml:space="preserve">Equipamentos</t>
  </si>
  <si>
    <t xml:space="preserve">Saúde e Segurança do Trabalhador (SESMT) - Cláusula 35ª CCT</t>
  </si>
  <si>
    <t xml:space="preserve">TOTAL DO MÓDULO 5</t>
  </si>
  <si>
    <t xml:space="preserve">(M-T)      CUSTO TOTAL DA PLANILHA PARA EFEITO DE CÁLCULO DO MÓDULO 5 (M1+M2+M3+M4+M5)</t>
  </si>
  <si>
    <t xml:space="preserve">MÓDULO 6 – CUSTOS INDIRETOS, TRIBUTOS E LUCRO</t>
  </si>
  <si>
    <t xml:space="preserve">Custos Indiretos, Tributos e Lucro</t>
  </si>
  <si>
    <t xml:space="preserve">Custos Indiretos</t>
  </si>
  <si>
    <t xml:space="preserve">Lucro (MT + M5.A)</t>
  </si>
  <si>
    <t xml:space="preserve">Subtotal  para   efeito  de  cálculo  dos Tributos  (MT + MA + MB) FATURAMENTO [(100-8,65)/100]</t>
  </si>
  <si>
    <t xml:space="preserve">Tributos</t>
  </si>
  <si>
    <t xml:space="preserve">C1. Tributos Federais</t>
  </si>
  <si>
    <t xml:space="preserve">C1-A  (PIS 0,65)   </t>
  </si>
  <si>
    <t xml:space="preserve">C1. B  (COFINS 3,0)</t>
  </si>
  <si>
    <t xml:space="preserve">C.2 Tributos Estaduais (especificar)</t>
  </si>
  <si>
    <t xml:space="preserve">C.3 Tributos Municipais</t>
  </si>
  <si>
    <t xml:space="preserve">C3-A (ISS 5,0)</t>
  </si>
  <si>
    <t xml:space="preserve">TOTAL DOS TRIBUTOS</t>
  </si>
  <si>
    <t xml:space="preserve">TOTAL DOS CUSTOS INDIRETOS, TRIBUTOS E LUCRO</t>
  </si>
  <si>
    <t xml:space="preserve">Mão-de-obra vinculada à execução contratual (valor por empregado)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</si>
  <si>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</si>
  <si>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</si>
  <si>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</si>
  <si>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</si>
  <si>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</si>
  <si>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D+E)</t>
  </si>
  <si>
    <t xml:space="preserve">Módulo 6 – Custos indiretos, tributos e lucro</t>
  </si>
  <si>
    <t xml:space="preserve">VALOR TOTAL POR EMPREGADO</t>
  </si>
  <si>
    <t xml:space="preserve">VALOR TOTAL POR POSTO DIURNO</t>
  </si>
  <si>
    <t xml:space="preserve">INFORMAMOS QUE OS CUSTOS RELACIONADO AOS APRENDIZES, DEFINIDOS NA CLÁUSULA TERCEIRA DO TERMO ADITIVO A CONVENÇÃO COLETIVA DE TRABALHO 2024/2025 - RO00078/2024, ESTÃO ACRESCIDOS AOS CUSTOS INDIRETOS. PORTANTO, DEVE A EMPRESA FAZER CONSTAR EM SUA PLANILHA A DESTINAÇÃO DE PARCELA DOS CUSTOS INDIRETOS A RESPECTIVA ATRIBUIÇÃO.</t>
  </si>
  <si>
    <t xml:space="preserve">Vigilante Armado - Noturno</t>
  </si>
  <si>
    <t xml:space="preserve">VALOR TOTAL POR POSTO NOTURNO</t>
  </si>
  <si>
    <t xml:space="preserve">UNIFORMES</t>
  </si>
  <si>
    <t xml:space="preserve">VIGILANTE ARMADO</t>
  </si>
  <si>
    <t xml:space="preserve">Ordem</t>
  </si>
  <si>
    <t xml:space="preserve">Discriminação</t>
  </si>
  <si>
    <t xml:space="preserve">Quantidade</t>
  </si>
  <si>
    <t xml:space="preserve">Periodicidade</t>
  </si>
  <si>
    <t xml:space="preserve">Valor Unitário</t>
  </si>
  <si>
    <t xml:space="preserve">Valor Total (Anual)</t>
  </si>
  <si>
    <t xml:space="preserve">Valor Total (Mensal)</t>
  </si>
  <si>
    <t xml:space="preserve">Calça</t>
  </si>
  <si>
    <t xml:space="preserve">1 ano</t>
  </si>
  <si>
    <t xml:space="preserve">Camisa de mangas curtas</t>
  </si>
  <si>
    <t xml:space="preserve">Camisa de mangas longas/jaquetas</t>
  </si>
  <si>
    <t xml:space="preserve">Sapato</t>
  </si>
  <si>
    <t xml:space="preserve">Quepe ou Boné com emblema/distintivo</t>
  </si>
  <si>
    <t xml:space="preserve">Cinto de Nylon</t>
  </si>
  <si>
    <t xml:space="preserve">Meias</t>
  </si>
  <si>
    <t xml:space="preserve">Jaqueta (Japona)</t>
  </si>
  <si>
    <t xml:space="preserve">Capa de Chuva</t>
  </si>
  <si>
    <t xml:space="preserve">Distintivo tipo broche</t>
  </si>
  <si>
    <t xml:space="preserve">TOTAL MENSAL POR FUNCIONÁRIO</t>
  </si>
  <si>
    <t xml:space="preserve">MATERIAIS/EQUIPAMENTOS</t>
  </si>
  <si>
    <t xml:space="preserve">MATERIAIS</t>
  </si>
  <si>
    <t xml:space="preserve">Livro de ocorrências</t>
  </si>
  <si>
    <t xml:space="preserve">Anual</t>
  </si>
  <si>
    <t xml:space="preserve">Apito e cordão</t>
  </si>
  <si>
    <t xml:space="preserve">Pilha</t>
  </si>
  <si>
    <t xml:space="preserve">Lanterna</t>
  </si>
  <si>
    <t xml:space="preserve">Crachá</t>
  </si>
  <si>
    <t xml:space="preserve">TOTAL MENSAL</t>
  </si>
  <si>
    <t xml:space="preserve">EQUIPAMENTOS</t>
  </si>
  <si>
    <t xml:space="preserve">Vida Útil (meses)</t>
  </si>
  <si>
    <t xml:space="preserve">Cassetete</t>
  </si>
  <si>
    <t xml:space="preserve">Porta-cassetete</t>
  </si>
  <si>
    <t xml:space="preserve">Revólver calibre 38</t>
  </si>
  <si>
    <t xml:space="preserve">Coldre</t>
  </si>
  <si>
    <t xml:space="preserve">Munição calibre 38</t>
  </si>
  <si>
    <t xml:space="preserve">Colete à prova de balas</t>
  </si>
  <si>
    <t xml:space="preserve">Porta Munição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</si>
</sst>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&quot; R$ &quot;* #,##0.00\ ;&quot;-R$ &quot;* #,##0.00\ ;&quot; R$ &quot;* \-#\ ;@\ "/>
    <numFmt numFmtId="166" formatCode="* #,##0.00\ ;\-* #,##0.00\ ;* \-#\ ;@\ "/>
    <numFmt numFmtId="167" formatCode="&quot;R$ &quot;#,##0.00"/>
    <numFmt numFmtId="168" formatCode="0.000%"/>
    <numFmt numFmtId="169" formatCode="#,##0.00"/>
    <numFmt numFmtId="170" formatCode="d/m/yyyy"/>
    <numFmt numFmtId="171" formatCode="0.00%"/>
    <numFmt numFmtId="172" formatCode="[$R$-416]\ #,##0.00;[RED]\-[$R$-416]\ #,##0.00"/>
    <numFmt numFmtId="173" formatCode="0.00"/>
    <numFmt numFmtId="174" formatCode="_-&quot;R$ &quot;* #,##0.00_-;&quot;-R$ &quot;* #,##0.00_-;_-&quot;R$ &quot;* \-??_-;_-@_-"/>
    <numFmt numFmtId="175" formatCode="0"/>
  </numFmts>
  <fonts count="3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CC0000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sz val="11"/>
      <color rgb="FF006600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b val="true"/>
      <sz val="2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u val="single"/>
      <sz val="11"/>
      <color rgb="FF0000EE"/>
      <name val="Calibri"/>
      <family val="2"/>
      <charset val="1"/>
    </font>
    <font>
      <sz val="11"/>
      <color rgb="FF996600"/>
      <name val="Calibri"/>
      <family val="2"/>
      <charset val="1"/>
    </font>
    <font>
      <sz val="10"/>
      <color rgb="FF000000"/>
      <name val="Times New Roman"/>
      <family val="1"/>
      <charset val="1"/>
    </font>
    <font>
      <sz val="10"/>
      <color rgb="FF000000"/>
      <name val="Arial"/>
      <family val="2"/>
      <charset val="1"/>
    </font>
    <font>
      <sz val="11"/>
      <color rgb="FF333333"/>
      <name val="Calibri"/>
      <family val="2"/>
      <charset val="1"/>
    </font>
    <font>
      <b val="true"/>
      <i val="true"/>
      <u val="single"/>
      <sz val="11"/>
      <color rgb="FF000000"/>
      <name val="Calibri"/>
      <family val="2"/>
      <charset val="1"/>
    </font>
    <font>
      <b val="true"/>
      <sz val="8"/>
      <color rgb="FF000000"/>
      <name val="Verdana"/>
      <family val="2"/>
      <charset val="1"/>
    </font>
    <font>
      <b val="true"/>
      <sz val="16"/>
      <color rgb="FF002060"/>
      <name val="Calibri"/>
      <family val="2"/>
      <charset val="1"/>
    </font>
    <font>
      <sz val="14"/>
      <color rgb="FF000000"/>
      <name val="Calibri"/>
      <family val="2"/>
      <charset val="1"/>
    </font>
    <font>
      <sz val="8"/>
      <color rgb="FF000000"/>
      <name val="Verdana"/>
      <family val="2"/>
      <charset val="1"/>
    </font>
    <font>
      <sz val="14"/>
      <color rgb="FF000000"/>
      <name val="Times New Roman"/>
      <family val="1"/>
      <charset val="1"/>
    </font>
    <font>
      <sz val="10"/>
      <color rgb="FF000000"/>
      <name val="Verdana"/>
      <family val="2"/>
      <charset val="1"/>
    </font>
    <font>
      <u val="single"/>
      <sz val="10"/>
      <color rgb="FF0000FF"/>
      <name val="Arial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b val="true"/>
      <sz val="14"/>
      <color rgb="FFFF0000"/>
      <name val="Arial"/>
      <family val="2"/>
      <charset val="1"/>
    </font>
    <font>
      <b val="true"/>
      <sz val="14"/>
      <color rgb="FF3366FF"/>
      <name val="Trebuchet MS"/>
      <family val="2"/>
      <charset val="1"/>
    </font>
    <font>
      <b val="true"/>
      <sz val="14"/>
      <color rgb="FFFF0000"/>
      <name val="Trebuchet MS"/>
      <family val="2"/>
      <charset val="1"/>
    </font>
    <font>
      <b val="true"/>
      <i val="true"/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1"/>
      <color rgb="FFFF0000"/>
      <name val="Calibri"/>
      <family val="2"/>
      <charset val="1"/>
    </font>
    <font>
      <b val="true"/>
      <sz val="11"/>
      <color rgb="FF0000FF"/>
      <name val="Calibri"/>
      <family val="2"/>
      <charset val="1"/>
    </font>
    <font>
      <u val="single"/>
      <sz val="12"/>
      <color rgb="FF000000"/>
      <name val="Times New Roman"/>
      <family val="1"/>
      <charset val="1"/>
    </font>
    <font>
      <sz val="10"/>
      <name val="Arial"/>
      <family val="0"/>
      <charset val="1"/>
    </font>
    <font>
      <u val="single"/>
      <sz val="11"/>
      <color rgb="FF0000FF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C5E0B4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A9D18E"/>
        <bgColor rgb="FFC5E0B4"/>
      </patternFill>
    </fill>
    <fill>
      <patternFill patternType="solid">
        <fgColor rgb="FFC5E0B4"/>
        <bgColor rgb="FFDDDDDD"/>
      </patternFill>
    </fill>
    <fill>
      <patternFill patternType="solid">
        <fgColor rgb="FFF4B183"/>
        <bgColor rgb="FFFFCCCC"/>
      </patternFill>
    </fill>
    <fill>
      <patternFill patternType="solid">
        <fgColor rgb="FFBFBFBF"/>
        <bgColor rgb="FFAFABAB"/>
      </patternFill>
    </fill>
    <fill>
      <patternFill patternType="solid">
        <fgColor rgb="FFAFABAB"/>
        <bgColor rgb="FFBFBFBF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</borders>
  <cellStyleXfs count="4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4" fontId="36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9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21" fillId="9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23" fillId="9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9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3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2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2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9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9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9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9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9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9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1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11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8" fontId="32" fillId="0" borderId="0" xfId="3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5" fillId="9" borderId="4" xfId="3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70" fontId="0" fillId="9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9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9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9" borderId="4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8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9" borderId="4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1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14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1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4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5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1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4" fillId="0" borderId="4" xfId="3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5" fillId="12" borderId="4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9" borderId="4" xfId="32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0" fillId="9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5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9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1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9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0" fillId="9" borderId="4" xfId="0" applyFont="false" applyBorder="true" applyAlignment="true" applyProtection="false">
      <alignment horizontal="justify" vertical="center" textRotation="0" wrapText="false" indent="0" shrinkToFit="false"/>
      <protection locked="true" hidden="false"/>
    </xf>
    <xf numFmtId="174" fontId="36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9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1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4" xfId="33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8" fontId="5" fillId="0" borderId="4" xfId="3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1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0" borderId="4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3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2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1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1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1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8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9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0" fillId="0" borderId="4" xfId="3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1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1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9" borderId="4" xfId="28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12" borderId="4" xfId="28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1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center" textRotation="0" wrapText="false" indent="0" shrinkToFit="true"/>
      <protection locked="true" hidden="false"/>
    </xf>
    <xf numFmtId="167" fontId="0" fillId="9" borderId="4" xfId="0" applyFont="fals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0" fillId="1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0" fillId="9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0" fillId="9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3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Moeda 2" xfId="32"/>
    <cellStyle name="Neutral 16" xfId="33"/>
    <cellStyle name="Normal 2" xfId="34"/>
    <cellStyle name="Normal 3" xfId="35"/>
    <cellStyle name="Normal 4" xfId="36"/>
    <cellStyle name="Normal 5" xfId="37"/>
    <cellStyle name="Normal 6" xfId="38"/>
    <cellStyle name="Normal 6 2" xfId="39"/>
    <cellStyle name="Normal 7" xfId="40"/>
    <cellStyle name="Note 17" xfId="41"/>
    <cellStyle name="Result 18" xfId="42"/>
    <cellStyle name="Status 19" xfId="43"/>
    <cellStyle name="Text 20" xfId="44"/>
    <cellStyle name="Vírgula 2" xfId="45"/>
    <cellStyle name="Warning 21" xfId="46"/>
  </cellStyles>
  <dxfs count="2">
    <dxf>
      <fill>
        <patternFill patternType="solid">
          <fgColor rgb="00FFFFFF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9999FF"/>
      <rgbColor rgb="FF993366"/>
      <rgbColor rgb="FFFFFFCC"/>
      <rgbColor rgb="FFC5E0B4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A9D18E"/>
      <rgbColor rgb="FFF4B183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2" displayName="Tabela2" ref="A3:B22" headerRowCount="1" totalsRowCount="0" totalsRowShown="0">
  <autoFilter ref="A3:B22"/>
  <tableColumns count="2">
    <tableColumn id="1" name="Colunas1"/>
    <tableColumn id="2" name="Colunas2"/>
  </tableColumns>
</tabl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../../Jess&#233;/AppData/Local/Temp/AppData/Local/Temp/AppData/Local/Temp/AppData/Local/Temp/AppData/AppData/Local/Temp/17%20Instrucao%20Normativa%2002_2008%20Servicos%20Continuados/0%20LEGISLACAO%20GERAL/IN%2003_2005%20MSP_SRP/AnexoII_IN03.rtf" TargetMode="Externa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../../Jess&#233;/AppData/Local/Temp/AppData/Local/Temp/AppData/Local/Temp/AppData/Local/Temp/AppData/AppData/Local/Temp/17%20Instrucao%20Normativa%2002_2008%20Servicos%20Continuados/0%20LEGISLACAO%20GERAL/IN%2003_2005%20MSP_SRP/AnexoII_IN03.rtf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6796875" defaultRowHeight="14.25" zeroHeight="false" outlineLevelRow="0" outlineLevelCol="0"/>
  <cols>
    <col collapsed="false" customWidth="true" hidden="false" outlineLevel="0" max="1" min="1" style="0" width="35.89"/>
    <col collapsed="false" customWidth="true" hidden="false" outlineLevel="0" max="2" min="2" style="0" width="16.33"/>
    <col collapsed="false" customWidth="true" hidden="false" outlineLevel="0" max="3" min="3" style="0" width="20.44"/>
    <col collapsed="false" customWidth="true" hidden="false" outlineLevel="0" max="4" min="4" style="0" width="9.11"/>
    <col collapsed="false" customWidth="true" hidden="false" outlineLevel="0" max="5" min="5" style="0" width="62.44"/>
    <col collapsed="false" customWidth="true" hidden="false" outlineLevel="0" max="6" min="6" style="0" width="9.11"/>
  </cols>
  <sheetData>
    <row r="1" customFormat="false" ht="22.5" hidden="false" customHeight="true" outlineLevel="0" collapsed="false">
      <c r="E1" s="1" t="s">
        <v>0</v>
      </c>
    </row>
    <row r="2" customFormat="false" ht="21" hidden="false" customHeight="true" outlineLevel="0" collapsed="false">
      <c r="A2" s="2" t="s">
        <v>1</v>
      </c>
      <c r="B2" s="2"/>
      <c r="C2" s="2"/>
      <c r="E2" s="3" t="s">
        <v>2</v>
      </c>
    </row>
    <row r="3" customFormat="false" ht="174" hidden="false" customHeight="true" outlineLevel="0" collapsed="false">
      <c r="A3" s="4" t="s">
        <v>3</v>
      </c>
      <c r="B3" s="4"/>
      <c r="C3" s="4"/>
      <c r="E3" s="5" t="s">
        <v>4</v>
      </c>
    </row>
    <row r="4" customFormat="false" ht="18.75" hidden="false" customHeight="true" outlineLevel="0" collapsed="false">
      <c r="A4" s="6"/>
      <c r="E4" s="7"/>
    </row>
    <row r="5" customFormat="false" ht="15.75" hidden="false" customHeight="true" outlineLevel="0" collapsed="false">
      <c r="A5" s="8" t="s">
        <v>5</v>
      </c>
      <c r="B5" s="8"/>
      <c r="C5" s="8"/>
      <c r="E5" s="9" t="s">
        <v>6</v>
      </c>
    </row>
    <row r="6" customFormat="false" ht="15" hidden="false" customHeight="true" outlineLevel="0" collapsed="false">
      <c r="A6" s="8" t="s">
        <v>7</v>
      </c>
      <c r="B6" s="8" t="s">
        <v>8</v>
      </c>
      <c r="C6" s="10" t="s">
        <v>9</v>
      </c>
      <c r="E6" s="9" t="s">
        <v>10</v>
      </c>
    </row>
    <row r="7" customFormat="false" ht="15.75" hidden="false" customHeight="true" outlineLevel="0" collapsed="false">
      <c r="A7" s="8"/>
      <c r="B7" s="8"/>
      <c r="C7" s="11" t="s">
        <v>11</v>
      </c>
      <c r="E7" s="9" t="s">
        <v>12</v>
      </c>
    </row>
    <row r="8" customFormat="false" ht="15" hidden="false" customHeight="true" outlineLevel="0" collapsed="false">
      <c r="A8" s="12" t="s">
        <v>13</v>
      </c>
      <c r="B8" s="10" t="n">
        <v>30</v>
      </c>
      <c r="C8" s="10" t="n">
        <v>7</v>
      </c>
      <c r="D8" s="0" t="n">
        <f aca="false">(7/30)/12</f>
        <v>0.0194444444444444</v>
      </c>
      <c r="E8" s="13" t="s">
        <v>14</v>
      </c>
    </row>
    <row r="9" customFormat="false" ht="13.5" hidden="false" customHeight="true" outlineLevel="0" collapsed="false">
      <c r="A9" s="14" t="s">
        <v>15</v>
      </c>
      <c r="B9" s="15" t="n">
        <v>33</v>
      </c>
      <c r="C9" s="15" t="n">
        <v>8</v>
      </c>
      <c r="D9" s="0" t="n">
        <f aca="false">(3/30)/12</f>
        <v>0.00833333333333333</v>
      </c>
    </row>
    <row r="10" customFormat="false" ht="13.5" hidden="false" customHeight="true" outlineLevel="0" collapsed="false">
      <c r="A10" s="14" t="s">
        <v>16</v>
      </c>
      <c r="B10" s="15" t="n">
        <v>36</v>
      </c>
      <c r="C10" s="15" t="n">
        <v>8</v>
      </c>
      <c r="D10" s="0" t="n">
        <f aca="false">(3/30)/12</f>
        <v>0.00833333333333333</v>
      </c>
    </row>
    <row r="11" customFormat="false" ht="13.5" hidden="false" customHeight="true" outlineLevel="0" collapsed="false">
      <c r="A11" s="14" t="s">
        <v>17</v>
      </c>
      <c r="B11" s="15" t="n">
        <v>39</v>
      </c>
      <c r="C11" s="15" t="n">
        <v>9</v>
      </c>
      <c r="D11" s="0" t="n">
        <f aca="false">(3/30)/12</f>
        <v>0.00833333333333333</v>
      </c>
    </row>
    <row r="12" customFormat="false" ht="13.5" hidden="false" customHeight="true" outlineLevel="0" collapsed="false">
      <c r="A12" s="16" t="s">
        <v>18</v>
      </c>
      <c r="B12" s="17" t="n">
        <v>42</v>
      </c>
      <c r="C12" s="17" t="n">
        <v>10</v>
      </c>
      <c r="D12" s="0" t="n">
        <f aca="false">(3/30)/12</f>
        <v>0.00833333333333333</v>
      </c>
    </row>
    <row r="13" customFormat="false" ht="13.5" hidden="false" customHeight="true" outlineLevel="0" collapsed="false">
      <c r="A13" s="14" t="s">
        <v>19</v>
      </c>
      <c r="B13" s="15" t="n">
        <v>45</v>
      </c>
      <c r="C13" s="15" t="n">
        <v>11</v>
      </c>
      <c r="D13" s="0" t="n">
        <f aca="false">(3/30)/12</f>
        <v>0.00833333333333333</v>
      </c>
      <c r="E13" s="0" t="s">
        <v>20</v>
      </c>
    </row>
    <row r="14" customFormat="false" ht="15" hidden="false" customHeight="true" outlineLevel="0" collapsed="false">
      <c r="A14" s="14" t="s">
        <v>21</v>
      </c>
      <c r="B14" s="15" t="n">
        <v>48</v>
      </c>
      <c r="C14" s="15" t="n">
        <v>11</v>
      </c>
      <c r="E14" s="0" t="s">
        <v>22</v>
      </c>
    </row>
    <row r="15" customFormat="false" ht="15" hidden="false" customHeight="true" outlineLevel="0" collapsed="false">
      <c r="A15" s="14" t="s">
        <v>23</v>
      </c>
      <c r="B15" s="15" t="n">
        <v>51</v>
      </c>
      <c r="C15" s="15" t="n">
        <v>12</v>
      </c>
    </row>
    <row r="16" customFormat="false" ht="15" hidden="false" customHeight="true" outlineLevel="0" collapsed="false">
      <c r="A16" s="14" t="s">
        <v>24</v>
      </c>
      <c r="B16" s="15" t="n">
        <v>54</v>
      </c>
      <c r="C16" s="15" t="n">
        <v>13</v>
      </c>
    </row>
    <row r="17" customFormat="false" ht="15" hidden="false" customHeight="true" outlineLevel="0" collapsed="false">
      <c r="A17" s="14" t="s">
        <v>25</v>
      </c>
      <c r="B17" s="15" t="n">
        <v>57</v>
      </c>
      <c r="C17" s="15" t="n">
        <v>13</v>
      </c>
    </row>
    <row r="18" customFormat="false" ht="15" hidden="false" customHeight="true" outlineLevel="0" collapsed="false">
      <c r="A18" s="14" t="s">
        <v>26</v>
      </c>
      <c r="B18" s="15" t="n">
        <v>60</v>
      </c>
      <c r="C18" s="15" t="n">
        <v>14</v>
      </c>
    </row>
    <row r="19" customFormat="false" ht="15" hidden="false" customHeight="true" outlineLevel="0" collapsed="false">
      <c r="A19" s="14" t="s">
        <v>27</v>
      </c>
      <c r="B19" s="15" t="n">
        <v>63</v>
      </c>
      <c r="C19" s="15" t="n">
        <v>15</v>
      </c>
    </row>
    <row r="20" customFormat="false" ht="15" hidden="false" customHeight="true" outlineLevel="0" collapsed="false">
      <c r="A20" s="14" t="s">
        <v>28</v>
      </c>
      <c r="B20" s="15" t="n">
        <v>66</v>
      </c>
      <c r="C20" s="15" t="n">
        <v>15</v>
      </c>
    </row>
    <row r="21" customFormat="false" ht="15" hidden="false" customHeight="true" outlineLevel="0" collapsed="false">
      <c r="A21" s="14" t="s">
        <v>29</v>
      </c>
      <c r="B21" s="15" t="n">
        <v>69</v>
      </c>
      <c r="C21" s="15" t="n">
        <v>16</v>
      </c>
    </row>
    <row r="22" customFormat="false" ht="15" hidden="false" customHeight="true" outlineLevel="0" collapsed="false">
      <c r="A22" s="14" t="s">
        <v>30</v>
      </c>
      <c r="B22" s="15" t="n">
        <v>72</v>
      </c>
      <c r="C22" s="15" t="n">
        <v>17</v>
      </c>
    </row>
    <row r="23" customFormat="false" ht="15" hidden="false" customHeight="true" outlineLevel="0" collapsed="false">
      <c r="A23" s="14" t="s">
        <v>31</v>
      </c>
      <c r="B23" s="15" t="n">
        <v>75</v>
      </c>
      <c r="C23" s="15" t="n">
        <v>18</v>
      </c>
    </row>
    <row r="24" customFormat="false" ht="15" hidden="false" customHeight="true" outlineLevel="0" collapsed="false">
      <c r="A24" s="14" t="s">
        <v>32</v>
      </c>
      <c r="B24" s="15" t="n">
        <v>78</v>
      </c>
      <c r="C24" s="15" t="n">
        <v>18</v>
      </c>
    </row>
    <row r="25" customFormat="false" ht="15" hidden="false" customHeight="true" outlineLevel="0" collapsed="false">
      <c r="A25" s="14" t="s">
        <v>33</v>
      </c>
      <c r="B25" s="15" t="n">
        <v>81</v>
      </c>
      <c r="C25" s="15" t="n">
        <v>19</v>
      </c>
    </row>
    <row r="26" customFormat="false" ht="15" hidden="false" customHeight="true" outlineLevel="0" collapsed="false">
      <c r="A26" s="14" t="s">
        <v>34</v>
      </c>
      <c r="B26" s="15" t="n">
        <v>84</v>
      </c>
      <c r="C26" s="15" t="n">
        <v>20</v>
      </c>
    </row>
    <row r="27" customFormat="false" ht="15" hidden="false" customHeight="true" outlineLevel="0" collapsed="false">
      <c r="A27" s="14" t="s">
        <v>35</v>
      </c>
      <c r="B27" s="15" t="n">
        <v>87</v>
      </c>
      <c r="C27" s="15" t="n">
        <v>20</v>
      </c>
    </row>
    <row r="28" customFormat="false" ht="15" hidden="false" customHeight="true" outlineLevel="0" collapsed="false">
      <c r="A28" s="18" t="s">
        <v>36</v>
      </c>
      <c r="B28" s="11" t="n">
        <v>90</v>
      </c>
      <c r="C28" s="11" t="n">
        <v>21</v>
      </c>
      <c r="E28" s="19" t="s">
        <v>37</v>
      </c>
    </row>
    <row r="29" customFormat="false" ht="18.75" hidden="false" customHeight="true" outlineLevel="0" collapsed="false">
      <c r="A29" s="6"/>
    </row>
    <row r="30" customFormat="false" ht="145.5" hidden="false" customHeight="true" outlineLevel="0" collapsed="false">
      <c r="A30" s="20" t="s">
        <v>38</v>
      </c>
      <c r="B30" s="20"/>
      <c r="C30" s="20"/>
    </row>
    <row r="31" customFormat="false" ht="18.75" hidden="false" customHeight="true" outlineLevel="0" collapsed="false">
      <c r="A31" s="6"/>
    </row>
    <row r="32" customFormat="false" ht="18.75" hidden="false" customHeight="true" outlineLevel="0" collapsed="false">
      <c r="A32" s="21" t="s">
        <v>39</v>
      </c>
    </row>
    <row r="33" customFormat="false" ht="18.75" hidden="false" customHeight="true" outlineLevel="0" collapsed="false">
      <c r="A33" s="6"/>
    </row>
    <row r="34" customFormat="false" ht="15" hidden="false" customHeight="true" outlineLevel="0" collapsed="false">
      <c r="A34" s="4" t="s">
        <v>40</v>
      </c>
      <c r="B34" s="4"/>
      <c r="C34" s="4"/>
    </row>
    <row r="35" customFormat="false" ht="15" hidden="false" customHeight="true" outlineLevel="0" collapsed="false">
      <c r="A35" s="4"/>
      <c r="B35" s="4"/>
      <c r="C35" s="4"/>
    </row>
    <row r="36" customFormat="false" ht="15" hidden="false" customHeight="true" outlineLevel="0" collapsed="false">
      <c r="A36" s="4" t="s">
        <v>41</v>
      </c>
      <c r="B36" s="4"/>
      <c r="C36" s="4"/>
    </row>
    <row r="37" customFormat="false" ht="15" hidden="false" customHeight="true" outlineLevel="0" collapsed="false">
      <c r="A37" s="4"/>
      <c r="B37" s="4"/>
      <c r="C37" s="4"/>
    </row>
    <row r="40" customFormat="false" ht="15" hidden="false" customHeight="true" outlineLevel="0" collapsed="false">
      <c r="A40" s="22" t="s">
        <v>42</v>
      </c>
    </row>
  </sheetData>
  <mergeCells count="8">
    <mergeCell ref="A2:C2"/>
    <mergeCell ref="A3:C3"/>
    <mergeCell ref="A5:C5"/>
    <mergeCell ref="A6:A7"/>
    <mergeCell ref="B6:B7"/>
    <mergeCell ref="A30:C30"/>
    <mergeCell ref="A34:C35"/>
    <mergeCell ref="A36:C37"/>
  </mergeCells>
  <hyperlinks>
    <hyperlink ref="E28" location="'ADAPTAÇÃO A IN 06_13'!B77" display="VOLTAR PLANILHA PRINCIPAL"/>
  </hyperlinks>
  <printOptions headings="false" gridLines="false" gridLinesSet="true" horizontalCentered="false" verticalCentered="false"/>
  <pageMargins left="0.511805555555556" right="0.511805555555556" top="1.18125" bottom="1.1812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45.3359375" defaultRowHeight="18" zeroHeight="false" outlineLevelRow="0" outlineLevelCol="0"/>
  <cols>
    <col collapsed="false" customWidth="false" hidden="false" outlineLevel="0" max="1" min="1" style="23" width="45.33"/>
    <col collapsed="false" customWidth="true" hidden="false" outlineLevel="0" max="2" min="2" style="23" width="76.67"/>
  </cols>
  <sheetData>
    <row r="1" customFormat="false" ht="19.5" hidden="false" customHeight="true" outlineLevel="0" collapsed="false">
      <c r="A1" s="24" t="s">
        <v>43</v>
      </c>
      <c r="B1" s="24"/>
    </row>
    <row r="2" customFormat="false" ht="18.75" hidden="false" customHeight="true" outlineLevel="0" collapsed="false">
      <c r="A2" s="25" t="s">
        <v>44</v>
      </c>
      <c r="B2" s="25" t="s">
        <v>45</v>
      </c>
    </row>
    <row r="3" customFormat="false" ht="18.75" hidden="false" customHeight="true" outlineLevel="0" collapsed="false">
      <c r="A3" s="26" t="s">
        <v>46</v>
      </c>
      <c r="B3" s="27" t="s">
        <v>47</v>
      </c>
    </row>
    <row r="4" customFormat="false" ht="56.25" hidden="false" customHeight="true" outlineLevel="0" collapsed="false">
      <c r="A4" s="28" t="s">
        <v>48</v>
      </c>
      <c r="B4" s="29" t="s">
        <v>49</v>
      </c>
    </row>
    <row r="5" customFormat="false" ht="18.75" hidden="false" customHeight="true" outlineLevel="0" collapsed="false">
      <c r="A5" s="28" t="s">
        <v>50</v>
      </c>
      <c r="B5" s="29" t="s">
        <v>51</v>
      </c>
    </row>
    <row r="6" customFormat="false" ht="75" hidden="false" customHeight="true" outlineLevel="0" collapsed="false">
      <c r="A6" s="28" t="s">
        <v>52</v>
      </c>
      <c r="B6" s="29" t="s">
        <v>53</v>
      </c>
    </row>
    <row r="7" customFormat="false" ht="37.5" hidden="false" customHeight="true" outlineLevel="0" collapsed="false">
      <c r="A7" s="28" t="s">
        <v>54</v>
      </c>
      <c r="B7" s="29" t="s">
        <v>55</v>
      </c>
    </row>
    <row r="8" customFormat="false" ht="18.75" hidden="false" customHeight="true" outlineLevel="0" collapsed="false">
      <c r="A8" s="28" t="s">
        <v>56</v>
      </c>
      <c r="B8" s="29" t="s">
        <v>57</v>
      </c>
    </row>
    <row r="9" customFormat="false" ht="37.5" hidden="false" customHeight="true" outlineLevel="0" collapsed="false">
      <c r="A9" s="28" t="s">
        <v>58</v>
      </c>
      <c r="B9" s="29" t="s">
        <v>59</v>
      </c>
    </row>
    <row r="10" customFormat="false" ht="56.25" hidden="false" customHeight="true" outlineLevel="0" collapsed="false">
      <c r="A10" s="28" t="s">
        <v>60</v>
      </c>
      <c r="B10" s="29" t="s">
        <v>61</v>
      </c>
    </row>
    <row r="11" customFormat="false" ht="75" hidden="false" customHeight="true" outlineLevel="0" collapsed="false">
      <c r="A11" s="28" t="s">
        <v>62</v>
      </c>
      <c r="B11" s="29" t="s">
        <v>63</v>
      </c>
    </row>
    <row r="12" customFormat="false" ht="56.25" hidden="false" customHeight="true" outlineLevel="0" collapsed="false">
      <c r="A12" s="28" t="s">
        <v>60</v>
      </c>
      <c r="B12" s="29" t="s">
        <v>64</v>
      </c>
    </row>
    <row r="13" customFormat="false" ht="37.5" hidden="false" customHeight="true" outlineLevel="0" collapsed="false">
      <c r="A13" s="28" t="s">
        <v>60</v>
      </c>
      <c r="B13" s="29" t="s">
        <v>65</v>
      </c>
    </row>
    <row r="14" customFormat="false" ht="56.25" hidden="false" customHeight="true" outlineLevel="0" collapsed="false">
      <c r="A14" s="28" t="s">
        <v>60</v>
      </c>
      <c r="B14" s="29" t="s">
        <v>66</v>
      </c>
    </row>
    <row r="15" customFormat="false" ht="18.75" hidden="false" customHeight="true" outlineLevel="0" collapsed="false">
      <c r="A15" s="28" t="s">
        <v>60</v>
      </c>
      <c r="B15" s="29" t="s">
        <v>67</v>
      </c>
    </row>
    <row r="16" customFormat="false" ht="37.5" hidden="false" customHeight="true" outlineLevel="0" collapsed="false">
      <c r="A16" s="28" t="s">
        <v>68</v>
      </c>
      <c r="B16" s="29" t="s">
        <v>69</v>
      </c>
    </row>
    <row r="17" customFormat="false" ht="37.5" hidden="false" customHeight="true" outlineLevel="0" collapsed="false">
      <c r="A17" s="28" t="s">
        <v>70</v>
      </c>
      <c r="B17" s="29" t="s">
        <v>71</v>
      </c>
    </row>
    <row r="18" customFormat="false" ht="37.5" hidden="false" customHeight="true" outlineLevel="0" collapsed="false">
      <c r="A18" s="28" t="s">
        <v>60</v>
      </c>
      <c r="B18" s="29" t="s">
        <v>72</v>
      </c>
    </row>
    <row r="19" customFormat="false" ht="37.5" hidden="false" customHeight="true" outlineLevel="0" collapsed="false">
      <c r="A19" s="28" t="s">
        <v>60</v>
      </c>
      <c r="B19" s="29" t="s">
        <v>73</v>
      </c>
    </row>
    <row r="20" customFormat="false" ht="37.5" hidden="false" customHeight="true" outlineLevel="0" collapsed="false">
      <c r="A20" s="28" t="s">
        <v>60</v>
      </c>
      <c r="B20" s="29" t="s">
        <v>74</v>
      </c>
    </row>
    <row r="21" customFormat="false" ht="56.25" hidden="false" customHeight="true" outlineLevel="0" collapsed="false">
      <c r="A21" s="28" t="s">
        <v>60</v>
      </c>
      <c r="B21" s="29" t="s">
        <v>75</v>
      </c>
    </row>
    <row r="22" customFormat="false" ht="18.75" hidden="false" customHeight="true" outlineLevel="0" collapsed="false">
      <c r="A22" s="30" t="s">
        <v>60</v>
      </c>
      <c r="B22" s="31" t="s">
        <v>76</v>
      </c>
    </row>
  </sheetData>
  <mergeCells count="1">
    <mergeCell ref="A1:B1"/>
  </mergeCells>
  <printOptions headings="false" gridLines="false" gridLinesSet="true" horizontalCentered="false" verticalCentered="false"/>
  <pageMargins left="0.511805555555556" right="0.511805555555556" top="1.18125" bottom="1.1812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13"/>
  <sheetViews>
    <sheetView showFormulas="false" showGridLines="true" showRowColHeaders="true" showZeros="true" rightToLeft="false" tabSelected="false" showOutlineSymbols="true" defaultGridColor="true" view="normal" topLeftCell="B1" colorId="64" zoomScale="60" zoomScaleNormal="60" zoomScalePageLayoutView="100" workbookViewId="0">
      <selection pane="topLeft" activeCell="G18" activeCellId="0" sqref="G18"/>
    </sheetView>
  </sheetViews>
  <sheetFormatPr defaultColWidth="9.66796875" defaultRowHeight="12.75" zeroHeight="false" outlineLevelRow="0" outlineLevelCol="0"/>
  <cols>
    <col collapsed="false" customWidth="true" hidden="false" outlineLevel="0" max="1" min="1" style="32" width="11.33"/>
    <col collapsed="false" customWidth="true" hidden="false" outlineLevel="0" max="2" min="2" style="33" width="82.56"/>
    <col collapsed="false" customWidth="true" hidden="false" outlineLevel="0" max="3" min="3" style="32" width="32.44"/>
    <col collapsed="false" customWidth="true" hidden="false" outlineLevel="0" max="4" min="4" style="32" width="16.56"/>
    <col collapsed="false" customWidth="true" hidden="false" outlineLevel="0" max="5" min="5" style="32" width="18.34"/>
    <col collapsed="false" customWidth="true" hidden="false" outlineLevel="0" max="6" min="6" style="34" width="18.34"/>
    <col collapsed="false" customWidth="true" hidden="false" outlineLevel="0" max="7" min="7" style="34" width="19.11"/>
    <col collapsed="false" customWidth="true" hidden="false" outlineLevel="0" max="9" min="8" style="34" width="19"/>
    <col collapsed="false" customWidth="false" hidden="false" outlineLevel="0" max="16384" min="10" style="32" width="9.67"/>
  </cols>
  <sheetData>
    <row r="1" customFormat="false" ht="15" hidden="false" customHeight="true" outlineLevel="0" collapsed="false">
      <c r="A1" s="35" t="s">
        <v>77</v>
      </c>
      <c r="B1" s="35"/>
      <c r="C1" s="35"/>
      <c r="D1" s="35"/>
      <c r="E1" s="35"/>
      <c r="F1" s="35"/>
      <c r="G1" s="35"/>
      <c r="H1" s="35"/>
      <c r="I1" s="35"/>
    </row>
    <row r="2" customFormat="false" ht="15" hidden="false" customHeight="true" outlineLevel="0" collapsed="false">
      <c r="A2" s="36"/>
      <c r="B2" s="36"/>
      <c r="C2" s="36"/>
      <c r="D2" s="36"/>
      <c r="E2" s="36"/>
      <c r="F2" s="36"/>
      <c r="G2" s="36"/>
      <c r="H2" s="36"/>
      <c r="I2" s="36"/>
    </row>
    <row r="3" customFormat="false" ht="15" hidden="false" customHeight="true" outlineLevel="0" collapsed="false">
      <c r="A3" s="37" t="s">
        <v>78</v>
      </c>
      <c r="B3" s="37"/>
      <c r="C3" s="37"/>
      <c r="D3" s="37"/>
      <c r="E3" s="37"/>
      <c r="F3" s="37"/>
      <c r="G3" s="37"/>
      <c r="H3" s="37"/>
      <c r="I3" s="37"/>
    </row>
    <row r="4" customFormat="false" ht="60" hidden="false" customHeight="true" outlineLevel="0" collapsed="false">
      <c r="A4" s="38" t="s">
        <v>79</v>
      </c>
      <c r="B4" s="38" t="s">
        <v>80</v>
      </c>
      <c r="C4" s="38" t="s">
        <v>81</v>
      </c>
      <c r="D4" s="38" t="s">
        <v>82</v>
      </c>
      <c r="E4" s="38" t="s">
        <v>83</v>
      </c>
      <c r="F4" s="38" t="s">
        <v>84</v>
      </c>
      <c r="G4" s="38" t="s">
        <v>85</v>
      </c>
      <c r="H4" s="38" t="s">
        <v>86</v>
      </c>
      <c r="I4" s="38" t="s">
        <v>87</v>
      </c>
    </row>
    <row r="5" customFormat="false" ht="147" hidden="false" customHeight="true" outlineLevel="0" collapsed="false">
      <c r="A5" s="39" t="n">
        <v>1</v>
      </c>
      <c r="B5" s="40" t="s">
        <v>88</v>
      </c>
      <c r="C5" s="39" t="s">
        <v>89</v>
      </c>
      <c r="D5" s="39" t="n">
        <v>1</v>
      </c>
      <c r="E5" s="39" t="n">
        <v>2</v>
      </c>
      <c r="F5" s="41" t="n">
        <f aca="false">'Vigilante Armado - Diurno'!E113</f>
        <v>14737.8248946206</v>
      </c>
      <c r="G5" s="41" t="n">
        <f aca="false">F5*D5</f>
        <v>14737.8248946206</v>
      </c>
      <c r="H5" s="41" t="n">
        <f aca="false">G5*12</f>
        <v>176853.898735447</v>
      </c>
      <c r="I5" s="41" t="n">
        <f aca="false">H5*2</f>
        <v>353707.797470893</v>
      </c>
    </row>
    <row r="6" customFormat="false" ht="147" hidden="false" customHeight="true" outlineLevel="0" collapsed="false">
      <c r="A6" s="39" t="n">
        <v>2</v>
      </c>
      <c r="B6" s="40" t="s">
        <v>88</v>
      </c>
      <c r="C6" s="39" t="s">
        <v>90</v>
      </c>
      <c r="D6" s="39" t="n">
        <v>1</v>
      </c>
      <c r="E6" s="39" t="n">
        <v>2</v>
      </c>
      <c r="F6" s="41" t="n">
        <f aca="false">'Vigilante Armado - Noturno'!E113</f>
        <v>16372.8591700111</v>
      </c>
      <c r="G6" s="41" t="n">
        <f aca="false">F6*D6</f>
        <v>16372.8591700111</v>
      </c>
      <c r="H6" s="41" t="n">
        <f aca="false">G6*12</f>
        <v>196474.310040134</v>
      </c>
      <c r="I6" s="41" t="n">
        <f aca="false">H6*2</f>
        <v>392948.620080268</v>
      </c>
    </row>
    <row r="7" customFormat="false" ht="15" hidden="false" customHeight="true" outlineLevel="0" collapsed="false">
      <c r="A7" s="42"/>
      <c r="B7" s="43"/>
      <c r="C7" s="44"/>
      <c r="D7" s="44"/>
      <c r="E7" s="44"/>
      <c r="F7" s="44"/>
      <c r="G7" s="45" t="n">
        <f aca="false">SUM(G5:G6)</f>
        <v>31110.6840646317</v>
      </c>
      <c r="H7" s="45" t="n">
        <f aca="false">SUM(H5:H6)</f>
        <v>373328.20877558</v>
      </c>
      <c r="I7" s="45" t="n">
        <f aca="false">SUM(I5:I6)</f>
        <v>746656.417551161</v>
      </c>
    </row>
    <row r="8" customFormat="false" ht="15" hidden="false" customHeight="true" outlineLevel="0" collapsed="false">
      <c r="A8" s="46"/>
      <c r="B8" s="46"/>
      <c r="C8" s="46"/>
      <c r="D8" s="46"/>
      <c r="E8" s="46"/>
      <c r="F8" s="46"/>
      <c r="G8" s="46"/>
      <c r="H8" s="46"/>
      <c r="I8" s="46"/>
    </row>
    <row r="9" s="32" customFormat="true" ht="12.75" hidden="false" customHeight="true" outlineLevel="0" collapsed="false"/>
    <row r="12" s="32" customFormat="true" ht="12.75" hidden="false" customHeight="true" outlineLevel="0" collapsed="false"/>
    <row r="13" s="32" customFormat="true" ht="12.75" hidden="false" customHeight="true" outlineLevel="0" collapsed="false"/>
  </sheetData>
  <mergeCells count="5">
    <mergeCell ref="A1:I1"/>
    <mergeCell ref="A2:I2"/>
    <mergeCell ref="A3:I3"/>
    <mergeCell ref="C7:F7"/>
    <mergeCell ref="A8:I8"/>
  </mergeCells>
  <printOptions headings="false" gridLines="false" gridLinesSet="true" horizontalCentered="true" verticalCentered="false"/>
  <pageMargins left="0.315277777777778" right="0.315277777777778" top="0.747916666666667" bottom="1.4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119"/>
  <sheetViews>
    <sheetView showFormulas="false" showGridLines="true" showRowColHeaders="true" showZeros="true" rightToLeft="false" tabSelected="false" showOutlineSymbols="true" defaultGridColor="true" view="normal" topLeftCell="A67" colorId="64" zoomScale="80" zoomScaleNormal="80" zoomScalePageLayoutView="100" workbookViewId="0">
      <selection pane="topLeft" activeCell="F47" activeCellId="0" sqref="F47"/>
    </sheetView>
  </sheetViews>
  <sheetFormatPr defaultColWidth="9.66796875" defaultRowHeight="15" zeroHeight="false" outlineLevelRow="0" outlineLevelCol="0"/>
  <cols>
    <col collapsed="false" customWidth="true" hidden="false" outlineLevel="0" max="1" min="1" style="47" width="4.67"/>
    <col collapsed="false" customWidth="true" hidden="false" outlineLevel="0" max="2" min="2" style="48" width="76.88"/>
    <col collapsed="false" customWidth="true" hidden="false" outlineLevel="0" max="3" min="3" style="48" width="16.56"/>
    <col collapsed="false" customWidth="true" hidden="false" outlineLevel="0" max="4" min="4" style="49" width="16.56"/>
    <col collapsed="false" customWidth="true" hidden="false" outlineLevel="0" max="5" min="5" style="50" width="16.56"/>
    <col collapsed="false" customWidth="false" hidden="false" outlineLevel="0" max="16384" min="6" style="51" width="9.67"/>
  </cols>
  <sheetData>
    <row r="1" customFormat="false" ht="15.75" hidden="false" customHeight="true" outlineLevel="0" collapsed="false">
      <c r="A1" s="52"/>
      <c r="B1" s="52"/>
      <c r="C1" s="52"/>
      <c r="D1" s="52"/>
      <c r="E1" s="52"/>
    </row>
    <row r="2" customFormat="false" ht="16.5" hidden="false" customHeight="true" outlineLevel="0" collapsed="false">
      <c r="A2" s="53"/>
      <c r="B2" s="53"/>
      <c r="C2" s="53"/>
      <c r="D2" s="53"/>
      <c r="E2" s="53"/>
    </row>
    <row r="3" customFormat="false" ht="15" hidden="false" customHeight="true" outlineLevel="0" collapsed="false">
      <c r="A3" s="54" t="s">
        <v>91</v>
      </c>
      <c r="B3" s="54"/>
      <c r="C3" s="54"/>
      <c r="D3" s="54"/>
      <c r="E3" s="54"/>
    </row>
    <row r="4" customFormat="false" ht="15" hidden="false" customHeight="true" outlineLevel="0" collapsed="false">
      <c r="A4" s="55" t="s">
        <v>92</v>
      </c>
      <c r="B4" s="56" t="s">
        <v>93</v>
      </c>
      <c r="C4" s="57" t="n">
        <v>2025</v>
      </c>
      <c r="D4" s="57"/>
      <c r="E4" s="57"/>
    </row>
    <row r="5" customFormat="false" ht="15" hidden="false" customHeight="true" outlineLevel="0" collapsed="false">
      <c r="A5" s="55" t="s">
        <v>94</v>
      </c>
      <c r="B5" s="56" t="s">
        <v>80</v>
      </c>
      <c r="C5" s="58" t="s">
        <v>95</v>
      </c>
      <c r="D5" s="58"/>
      <c r="E5" s="58"/>
    </row>
    <row r="6" customFormat="false" ht="15.75" hidden="false" customHeight="true" outlineLevel="0" collapsed="false">
      <c r="A6" s="55" t="s">
        <v>96</v>
      </c>
      <c r="B6" s="56" t="s">
        <v>97</v>
      </c>
      <c r="C6" s="58" t="s">
        <v>98</v>
      </c>
      <c r="D6" s="58"/>
      <c r="E6" s="58"/>
    </row>
    <row r="7" customFormat="false" ht="15" hidden="false" customHeight="true" outlineLevel="0" collapsed="false">
      <c r="A7" s="55"/>
      <c r="B7" s="56" t="s">
        <v>99</v>
      </c>
      <c r="C7" s="58" t="n">
        <v>12</v>
      </c>
      <c r="D7" s="58"/>
      <c r="E7" s="58"/>
    </row>
    <row r="8" customFormat="false" ht="15" hidden="false" customHeight="true" outlineLevel="0" collapsed="false">
      <c r="A8" s="54" t="s">
        <v>100</v>
      </c>
      <c r="B8" s="54"/>
      <c r="C8" s="54"/>
      <c r="D8" s="54"/>
      <c r="E8" s="54"/>
    </row>
    <row r="9" customFormat="false" ht="15" hidden="false" customHeight="true" outlineLevel="0" collapsed="false">
      <c r="A9" s="59" t="s">
        <v>101</v>
      </c>
      <c r="B9" s="59"/>
      <c r="C9" s="59"/>
      <c r="D9" s="59"/>
      <c r="E9" s="59"/>
    </row>
    <row r="10" customFormat="false" ht="15.75" hidden="false" customHeight="true" outlineLevel="0" collapsed="false">
      <c r="A10" s="60" t="s">
        <v>102</v>
      </c>
      <c r="B10" s="60"/>
      <c r="C10" s="60"/>
      <c r="D10" s="60"/>
      <c r="E10" s="60"/>
    </row>
    <row r="11" customFormat="false" ht="30" hidden="false" customHeight="true" outlineLevel="0" collapsed="false">
      <c r="A11" s="57" t="s">
        <v>103</v>
      </c>
      <c r="B11" s="57"/>
      <c r="C11" s="57"/>
      <c r="D11" s="57"/>
      <c r="E11" s="61" t="s">
        <v>104</v>
      </c>
    </row>
    <row r="12" customFormat="false" ht="15.75" hidden="false" customHeight="true" outlineLevel="0" collapsed="false">
      <c r="A12" s="55" t="n">
        <v>1</v>
      </c>
      <c r="B12" s="62" t="s">
        <v>105</v>
      </c>
      <c r="C12" s="58" t="s">
        <v>95</v>
      </c>
      <c r="D12" s="58"/>
      <c r="E12" s="58"/>
    </row>
    <row r="13" customFormat="false" ht="30" hidden="false" customHeight="true" outlineLevel="0" collapsed="false">
      <c r="A13" s="55" t="n">
        <v>2</v>
      </c>
      <c r="B13" s="62" t="s">
        <v>106</v>
      </c>
      <c r="C13" s="63" t="n">
        <v>1803.43</v>
      </c>
      <c r="D13" s="63"/>
      <c r="E13" s="63"/>
    </row>
    <row r="14" customFormat="false" ht="15.75" hidden="false" customHeight="true" outlineLevel="0" collapsed="false">
      <c r="A14" s="55" t="n">
        <v>3</v>
      </c>
      <c r="B14" s="62" t="s">
        <v>107</v>
      </c>
      <c r="C14" s="58" t="s">
        <v>108</v>
      </c>
      <c r="D14" s="58"/>
      <c r="E14" s="58"/>
    </row>
    <row r="15" customFormat="false" ht="15" hidden="false" customHeight="true" outlineLevel="0" collapsed="false">
      <c r="A15" s="55" t="n">
        <v>4</v>
      </c>
      <c r="B15" s="64" t="s">
        <v>109</v>
      </c>
      <c r="C15" s="65" t="n">
        <v>45805</v>
      </c>
      <c r="D15" s="65"/>
      <c r="E15" s="65"/>
    </row>
    <row r="16" customFormat="false" ht="15" hidden="false" customHeight="true" outlineLevel="0" collapsed="false">
      <c r="A16" s="66" t="s">
        <v>110</v>
      </c>
      <c r="B16" s="66"/>
      <c r="C16" s="66"/>
      <c r="D16" s="66"/>
      <c r="E16" s="66"/>
    </row>
    <row r="17" customFormat="false" ht="15.75" hidden="false" customHeight="true" outlineLevel="0" collapsed="false">
      <c r="A17" s="57" t="n">
        <v>1</v>
      </c>
      <c r="B17" s="67" t="s">
        <v>111</v>
      </c>
      <c r="C17" s="67"/>
      <c r="D17" s="67"/>
      <c r="E17" s="68" t="s">
        <v>104</v>
      </c>
    </row>
    <row r="18" customFormat="false" ht="15.75" hidden="false" customHeight="true" outlineLevel="0" collapsed="false">
      <c r="A18" s="58" t="s">
        <v>92</v>
      </c>
      <c r="B18" s="69" t="s">
        <v>112</v>
      </c>
      <c r="C18" s="55"/>
      <c r="D18" s="70"/>
      <c r="E18" s="71" t="n">
        <f aca="false">C13</f>
        <v>1803.43</v>
      </c>
    </row>
    <row r="19" customFormat="false" ht="15.75" hidden="false" customHeight="true" outlineLevel="0" collapsed="false">
      <c r="A19" s="58" t="s">
        <v>94</v>
      </c>
      <c r="B19" s="69" t="s">
        <v>113</v>
      </c>
      <c r="C19" s="72"/>
      <c r="D19" s="73"/>
      <c r="E19" s="71" t="n">
        <f aca="false">D19*C19</f>
        <v>0</v>
      </c>
    </row>
    <row r="20" customFormat="false" ht="15.75" hidden="false" customHeight="true" outlineLevel="0" collapsed="false">
      <c r="A20" s="58" t="s">
        <v>96</v>
      </c>
      <c r="B20" s="69" t="s">
        <v>114</v>
      </c>
      <c r="C20" s="72"/>
      <c r="D20" s="73"/>
      <c r="E20" s="71"/>
    </row>
    <row r="21" customFormat="false" ht="15.75" hidden="false" customHeight="true" outlineLevel="0" collapsed="false">
      <c r="A21" s="58"/>
      <c r="B21" s="74" t="s">
        <v>115</v>
      </c>
      <c r="C21" s="74"/>
      <c r="D21" s="74"/>
      <c r="E21" s="71" t="n">
        <f aca="false">E18+E19+E20</f>
        <v>1803.43</v>
      </c>
    </row>
    <row r="22" customFormat="false" ht="15" hidden="false" customHeight="true" outlineLevel="0" collapsed="false">
      <c r="A22" s="58" t="s">
        <v>116</v>
      </c>
      <c r="B22" s="69" t="s">
        <v>117</v>
      </c>
      <c r="C22" s="72" t="n">
        <v>0.3</v>
      </c>
      <c r="D22" s="73" t="n">
        <f aca="false">E21</f>
        <v>1803.43</v>
      </c>
      <c r="E22" s="71" t="n">
        <f aca="false">D22*C22</f>
        <v>541.029</v>
      </c>
    </row>
    <row r="23" customFormat="false" ht="15.75" hidden="false" customHeight="true" outlineLevel="0" collapsed="false">
      <c r="A23" s="75" t="s">
        <v>118</v>
      </c>
      <c r="B23" s="75"/>
      <c r="C23" s="75"/>
      <c r="D23" s="75"/>
      <c r="E23" s="76" t="n">
        <f aca="false">SUM(E21:E22)</f>
        <v>2344.459</v>
      </c>
    </row>
    <row r="24" customFormat="false" ht="15" hidden="false" customHeight="true" outlineLevel="0" collapsed="false">
      <c r="A24" s="66" t="s">
        <v>119</v>
      </c>
      <c r="B24" s="66"/>
      <c r="C24" s="66"/>
      <c r="D24" s="66"/>
      <c r="E24" s="66"/>
    </row>
    <row r="25" customFormat="false" ht="30" hidden="false" customHeight="true" outlineLevel="0" collapsed="false">
      <c r="A25" s="77" t="n">
        <v>2</v>
      </c>
      <c r="B25" s="78" t="s">
        <v>120</v>
      </c>
      <c r="C25" s="77" t="s">
        <v>121</v>
      </c>
      <c r="D25" s="79"/>
      <c r="E25" s="80" t="s">
        <v>104</v>
      </c>
    </row>
    <row r="26" customFormat="false" ht="15" hidden="false" customHeight="true" outlineLevel="0" collapsed="false">
      <c r="A26" s="81" t="s">
        <v>92</v>
      </c>
      <c r="B26" s="82" t="s">
        <v>122</v>
      </c>
      <c r="C26" s="83" t="n">
        <f aca="false">E23</f>
        <v>2344.459</v>
      </c>
      <c r="D26" s="84" t="n">
        <f aca="false">1/12</f>
        <v>0.0833333333333333</v>
      </c>
      <c r="E26" s="85" t="n">
        <f aca="false">(C26)*D26</f>
        <v>195.371583333333</v>
      </c>
    </row>
    <row r="27" customFormat="false" ht="15" hidden="false" customHeight="true" outlineLevel="0" collapsed="false">
      <c r="A27" s="81" t="s">
        <v>94</v>
      </c>
      <c r="B27" s="86" t="s">
        <v>123</v>
      </c>
      <c r="C27" s="83" t="n">
        <f aca="false">E23</f>
        <v>2344.459</v>
      </c>
      <c r="D27" s="84" t="n">
        <v>0.121</v>
      </c>
      <c r="E27" s="85" t="n">
        <f aca="false">(C27)*D27</f>
        <v>283.679539</v>
      </c>
    </row>
    <row r="28" customFormat="false" ht="15.75" hidden="false" customHeight="true" outlineLevel="0" collapsed="false">
      <c r="A28" s="38" t="s">
        <v>124</v>
      </c>
      <c r="B28" s="38"/>
      <c r="C28" s="38"/>
      <c r="D28" s="87" t="n">
        <f aca="false">SUM(D26:D27)</f>
        <v>0.204333333333333</v>
      </c>
      <c r="E28" s="88" t="n">
        <f aca="false">SUM(E26:E27)</f>
        <v>479.051122333333</v>
      </c>
    </row>
    <row r="29" customFormat="false" ht="30" hidden="false" customHeight="true" outlineLevel="0" collapsed="false">
      <c r="A29" s="89" t="s">
        <v>125</v>
      </c>
      <c r="B29" s="89"/>
      <c r="C29" s="89"/>
      <c r="D29" s="89"/>
      <c r="E29" s="89"/>
    </row>
    <row r="30" customFormat="false" ht="30" hidden="false" customHeight="true" outlineLevel="0" collapsed="false">
      <c r="A30" s="90" t="s">
        <v>126</v>
      </c>
      <c r="B30" s="91" t="s">
        <v>127</v>
      </c>
      <c r="C30" s="90" t="s">
        <v>121</v>
      </c>
      <c r="D30" s="92"/>
      <c r="E30" s="93" t="s">
        <v>104</v>
      </c>
    </row>
    <row r="31" customFormat="false" ht="15.75" hidden="false" customHeight="true" outlineLevel="0" collapsed="false">
      <c r="A31" s="81" t="s">
        <v>92</v>
      </c>
      <c r="B31" s="94" t="s">
        <v>128</v>
      </c>
      <c r="C31" s="83" t="n">
        <f aca="false">E$23+E$28</f>
        <v>2823.51012233333</v>
      </c>
      <c r="D31" s="84" t="n">
        <v>0.2</v>
      </c>
      <c r="E31" s="85" t="n">
        <f aca="false">C31*D31</f>
        <v>564.702024466667</v>
      </c>
    </row>
    <row r="32" customFormat="false" ht="15.75" hidden="false" customHeight="true" outlineLevel="0" collapsed="false">
      <c r="A32" s="81" t="s">
        <v>94</v>
      </c>
      <c r="B32" s="94" t="s">
        <v>129</v>
      </c>
      <c r="C32" s="83" t="n">
        <f aca="false">E$23+E$28</f>
        <v>2823.51012233333</v>
      </c>
      <c r="D32" s="95" t="n">
        <v>0.015</v>
      </c>
      <c r="E32" s="85" t="n">
        <f aca="false">C32*D32</f>
        <v>42.352651835</v>
      </c>
    </row>
    <row r="33" customFormat="false" ht="15.75" hidden="false" customHeight="true" outlineLevel="0" collapsed="false">
      <c r="A33" s="81" t="s">
        <v>96</v>
      </c>
      <c r="B33" s="94" t="s">
        <v>130</v>
      </c>
      <c r="C33" s="83" t="n">
        <f aca="false">E$23+E$28</f>
        <v>2823.51012233333</v>
      </c>
      <c r="D33" s="95" t="n">
        <v>0.01</v>
      </c>
      <c r="E33" s="85" t="n">
        <f aca="false">C33*D33</f>
        <v>28.2351012233333</v>
      </c>
    </row>
    <row r="34" customFormat="false" ht="15.75" hidden="false" customHeight="true" outlineLevel="0" collapsed="false">
      <c r="A34" s="81" t="s">
        <v>116</v>
      </c>
      <c r="B34" s="96" t="s">
        <v>131</v>
      </c>
      <c r="C34" s="83" t="n">
        <f aca="false">E$23+E$28</f>
        <v>2823.51012233333</v>
      </c>
      <c r="D34" s="95" t="n">
        <v>0.002</v>
      </c>
      <c r="E34" s="85" t="n">
        <f aca="false">C34*D34</f>
        <v>5.64702024466667</v>
      </c>
    </row>
    <row r="35" customFormat="false" ht="15.75" hidden="false" customHeight="true" outlineLevel="0" collapsed="false">
      <c r="A35" s="81" t="s">
        <v>132</v>
      </c>
      <c r="B35" s="94" t="s">
        <v>133</v>
      </c>
      <c r="C35" s="83" t="n">
        <f aca="false">E$23+E$28</f>
        <v>2823.51012233333</v>
      </c>
      <c r="D35" s="95" t="n">
        <v>0.025</v>
      </c>
      <c r="E35" s="85" t="n">
        <f aca="false">C35*D35</f>
        <v>70.5877530583333</v>
      </c>
    </row>
    <row r="36" customFormat="false" ht="15.75" hidden="false" customHeight="true" outlineLevel="0" collapsed="false">
      <c r="A36" s="81" t="s">
        <v>134</v>
      </c>
      <c r="B36" s="94" t="s">
        <v>135</v>
      </c>
      <c r="C36" s="83" t="n">
        <f aca="false">E$23+E$28</f>
        <v>2823.51012233333</v>
      </c>
      <c r="D36" s="95" t="n">
        <v>0.08</v>
      </c>
      <c r="E36" s="85" t="n">
        <f aca="false">C36*D36</f>
        <v>225.880809786667</v>
      </c>
    </row>
    <row r="37" customFormat="false" ht="45" hidden="false" customHeight="true" outlineLevel="0" collapsed="false">
      <c r="A37" s="81" t="s">
        <v>136</v>
      </c>
      <c r="B37" s="96" t="s">
        <v>137</v>
      </c>
      <c r="C37" s="83" t="n">
        <f aca="false">E$23+E$28</f>
        <v>2823.51012233333</v>
      </c>
      <c r="D37" s="95" t="n">
        <v>0.06</v>
      </c>
      <c r="E37" s="85" t="n">
        <f aca="false">C37*D37</f>
        <v>169.41060734</v>
      </c>
    </row>
    <row r="38" customFormat="false" ht="15.75" hidden="false" customHeight="true" outlineLevel="0" collapsed="false">
      <c r="A38" s="81" t="s">
        <v>138</v>
      </c>
      <c r="B38" s="97" t="s">
        <v>139</v>
      </c>
      <c r="C38" s="83" t="n">
        <f aca="false">E$23+E$28</f>
        <v>2823.51012233333</v>
      </c>
      <c r="D38" s="95" t="n">
        <v>0.006</v>
      </c>
      <c r="E38" s="85" t="n">
        <f aca="false">C38*D38</f>
        <v>16.941060734</v>
      </c>
    </row>
    <row r="39" customFormat="false" ht="15.75" hidden="false" customHeight="true" outlineLevel="0" collapsed="false">
      <c r="A39" s="38" t="s">
        <v>124</v>
      </c>
      <c r="B39" s="38"/>
      <c r="C39" s="38"/>
      <c r="D39" s="98" t="n">
        <f aca="false">SUM(D31:D38)</f>
        <v>0.398</v>
      </c>
      <c r="E39" s="88" t="n">
        <f aca="false">SUM(E31:E38)</f>
        <v>1123.75702868867</v>
      </c>
    </row>
    <row r="40" customFormat="false" ht="15" hidden="false" customHeight="true" outlineLevel="0" collapsed="false">
      <c r="A40" s="99" t="s">
        <v>140</v>
      </c>
      <c r="B40" s="99"/>
      <c r="C40" s="99"/>
      <c r="D40" s="99"/>
      <c r="E40" s="99"/>
    </row>
    <row r="41" customFormat="false" ht="30" hidden="false" customHeight="true" outlineLevel="0" collapsed="false">
      <c r="A41" s="100" t="s">
        <v>141</v>
      </c>
      <c r="B41" s="78" t="s">
        <v>142</v>
      </c>
      <c r="C41" s="77" t="s">
        <v>121</v>
      </c>
      <c r="D41" s="79"/>
      <c r="E41" s="80" t="s">
        <v>104</v>
      </c>
    </row>
    <row r="42" customFormat="false" ht="15.75" hidden="false" customHeight="true" outlineLevel="0" collapsed="false">
      <c r="A42" s="101" t="s">
        <v>92</v>
      </c>
      <c r="B42" s="69" t="s">
        <v>143</v>
      </c>
      <c r="C42" s="71" t="n">
        <v>3</v>
      </c>
      <c r="D42" s="69"/>
      <c r="E42" s="71" t="n">
        <v>0</v>
      </c>
    </row>
    <row r="43" customFormat="false" ht="15.75" hidden="false" customHeight="true" outlineLevel="0" collapsed="false">
      <c r="A43" s="58" t="s">
        <v>94</v>
      </c>
      <c r="B43" s="102" t="s">
        <v>144</v>
      </c>
      <c r="C43" s="71" t="n">
        <v>44</v>
      </c>
      <c r="D43" s="103"/>
      <c r="E43" s="71" t="n">
        <f aca="false">(C43*15.21)-((C43*15.21)*1%)</f>
        <v>662.5476</v>
      </c>
    </row>
    <row r="44" customFormat="false" ht="15.75" hidden="false" customHeight="true" outlineLevel="0" collapsed="false">
      <c r="A44" s="58" t="s">
        <v>96</v>
      </c>
      <c r="B44" s="102" t="s">
        <v>145</v>
      </c>
      <c r="C44" s="71" t="n">
        <f aca="false">C13*(16-1)/100</f>
        <v>270.5145</v>
      </c>
      <c r="D44" s="103"/>
      <c r="E44" s="71" t="n">
        <f aca="false">C44/12</f>
        <v>22.542875</v>
      </c>
    </row>
    <row r="45" customFormat="false" ht="15.75" hidden="false" customHeight="true" outlineLevel="0" collapsed="false">
      <c r="A45" s="58" t="s">
        <v>116</v>
      </c>
      <c r="B45" s="104" t="s">
        <v>146</v>
      </c>
      <c r="C45" s="71" t="n">
        <v>15.06</v>
      </c>
      <c r="D45" s="103"/>
      <c r="E45" s="71" t="n">
        <f aca="false">C45</f>
        <v>15.06</v>
      </c>
    </row>
    <row r="46" customFormat="false" ht="15.75" hidden="false" customHeight="true" outlineLevel="0" collapsed="false">
      <c r="A46" s="58" t="s">
        <v>132</v>
      </c>
      <c r="B46" s="102" t="s">
        <v>147</v>
      </c>
      <c r="C46" s="71"/>
      <c r="D46" s="103"/>
      <c r="E46" s="71" t="n">
        <v>35.43</v>
      </c>
    </row>
    <row r="47" customFormat="false" ht="15.75" hidden="false" customHeight="true" outlineLevel="0" collapsed="false">
      <c r="A47" s="38" t="s">
        <v>148</v>
      </c>
      <c r="B47" s="38"/>
      <c r="C47" s="38"/>
      <c r="D47" s="38"/>
      <c r="E47" s="88" t="n">
        <f aca="false">SUM(E42:E46)</f>
        <v>735.580475</v>
      </c>
      <c r="F47" s="105"/>
    </row>
    <row r="48" customFormat="false" ht="15.75" hidden="false" customHeight="true" outlineLevel="0" collapsed="false">
      <c r="A48" s="99" t="s">
        <v>149</v>
      </c>
      <c r="B48" s="99"/>
      <c r="C48" s="99"/>
      <c r="D48" s="99"/>
      <c r="E48" s="99"/>
    </row>
    <row r="49" customFormat="false" ht="15.75" hidden="false" customHeight="true" outlineLevel="0" collapsed="false">
      <c r="A49" s="57" t="s">
        <v>126</v>
      </c>
      <c r="B49" s="106" t="s">
        <v>150</v>
      </c>
      <c r="C49" s="57"/>
      <c r="D49" s="57"/>
      <c r="E49" s="107" t="n">
        <f aca="false">E28</f>
        <v>479.051122333333</v>
      </c>
    </row>
    <row r="50" customFormat="false" ht="15.75" hidden="false" customHeight="true" outlineLevel="0" collapsed="false">
      <c r="A50" s="57" t="s">
        <v>151</v>
      </c>
      <c r="B50" s="106" t="s">
        <v>152</v>
      </c>
      <c r="C50" s="57"/>
      <c r="D50" s="57"/>
      <c r="E50" s="107" t="n">
        <f aca="false">E39</f>
        <v>1123.75702868867</v>
      </c>
    </row>
    <row r="51" customFormat="false" ht="15.75" hidden="false" customHeight="true" outlineLevel="0" collapsed="false">
      <c r="A51" s="57" t="s">
        <v>141</v>
      </c>
      <c r="B51" s="106" t="s">
        <v>153</v>
      </c>
      <c r="C51" s="57"/>
      <c r="D51" s="57"/>
      <c r="E51" s="107" t="n">
        <f aca="false">E47</f>
        <v>735.580475</v>
      </c>
    </row>
    <row r="52" customFormat="false" ht="15.75" hidden="false" customHeight="true" outlineLevel="0" collapsed="false">
      <c r="A52" s="108" t="s">
        <v>154</v>
      </c>
      <c r="B52" s="108"/>
      <c r="C52" s="108"/>
      <c r="D52" s="108"/>
      <c r="E52" s="76" t="n">
        <f aca="false">SUM(E49:E51)</f>
        <v>2338.388626022</v>
      </c>
    </row>
    <row r="53" customFormat="false" ht="15.75" hidden="false" customHeight="true" outlineLevel="0" collapsed="false">
      <c r="A53" s="66" t="s">
        <v>155</v>
      </c>
      <c r="B53" s="66"/>
      <c r="C53" s="66"/>
      <c r="D53" s="66"/>
      <c r="E53" s="66"/>
    </row>
    <row r="54" customFormat="false" ht="30" hidden="false" customHeight="true" outlineLevel="0" collapsed="false">
      <c r="A54" s="90" t="s">
        <v>156</v>
      </c>
      <c r="B54" s="109" t="s">
        <v>157</v>
      </c>
      <c r="C54" s="90" t="s">
        <v>121</v>
      </c>
      <c r="D54" s="110"/>
      <c r="E54" s="93" t="s">
        <v>104</v>
      </c>
    </row>
    <row r="55" customFormat="false" ht="15.75" hidden="false" customHeight="true" outlineLevel="0" collapsed="false">
      <c r="A55" s="81" t="s">
        <v>92</v>
      </c>
      <c r="B55" s="82" t="s">
        <v>158</v>
      </c>
      <c r="C55" s="111" t="n">
        <f aca="false">SUM($E$23,$E$28,$E$36+E47)</f>
        <v>3784.97140712</v>
      </c>
      <c r="D55" s="84" t="n">
        <f aca="false">100%*(1/12)*5.55%</f>
        <v>0.004625</v>
      </c>
      <c r="E55" s="85" t="n">
        <f aca="false">C55*D55</f>
        <v>17.50549275793</v>
      </c>
    </row>
    <row r="56" customFormat="false" ht="15.75" hidden="false" customHeight="true" outlineLevel="0" collapsed="false">
      <c r="A56" s="58" t="s">
        <v>94</v>
      </c>
      <c r="B56" s="102" t="s">
        <v>159</v>
      </c>
      <c r="C56" s="111" t="n">
        <f aca="false">SUM($E$23,$E$28,$E$36+E47)</f>
        <v>3784.97140712</v>
      </c>
      <c r="D56" s="84" t="n">
        <v>0.0004</v>
      </c>
      <c r="E56" s="71" t="n">
        <f aca="false">C56*D56</f>
        <v>1.513988562848</v>
      </c>
    </row>
    <row r="57" customFormat="false" ht="15.75" hidden="false" customHeight="true" outlineLevel="0" collapsed="false">
      <c r="A57" s="81" t="s">
        <v>96</v>
      </c>
      <c r="B57" s="82" t="s">
        <v>160</v>
      </c>
      <c r="C57" s="111" t="n">
        <f aca="false">E23+E52</f>
        <v>4682.847626022</v>
      </c>
      <c r="D57" s="84" t="n">
        <v>0.0194</v>
      </c>
      <c r="E57" s="85" t="n">
        <f aca="false">C57*D57</f>
        <v>90.8472439448268</v>
      </c>
    </row>
    <row r="58" customFormat="false" ht="30" hidden="false" customHeight="true" outlineLevel="0" collapsed="false">
      <c r="A58" s="81" t="s">
        <v>116</v>
      </c>
      <c r="B58" s="82" t="s">
        <v>161</v>
      </c>
      <c r="C58" s="111" t="n">
        <f aca="false">+E23+E52</f>
        <v>4682.847626022</v>
      </c>
      <c r="D58" s="84" t="n">
        <f aca="false">D39*D57</f>
        <v>0.0077212</v>
      </c>
      <c r="E58" s="85" t="n">
        <f aca="false">C58*D58</f>
        <v>36.1572030900411</v>
      </c>
    </row>
    <row r="59" customFormat="false" ht="32.25" hidden="false" customHeight="true" outlineLevel="0" collapsed="false">
      <c r="A59" s="81" t="s">
        <v>132</v>
      </c>
      <c r="B59" s="82" t="s">
        <v>162</v>
      </c>
      <c r="C59" s="111" t="n">
        <f aca="false">+E23+E52</f>
        <v>4682.847626022</v>
      </c>
      <c r="D59" s="84" t="n">
        <v>0.04</v>
      </c>
      <c r="E59" s="85" t="n">
        <f aca="false">C59*D59</f>
        <v>187.31390504088</v>
      </c>
    </row>
    <row r="60" customFormat="false" ht="15.75" hidden="false" customHeight="true" outlineLevel="0" collapsed="false">
      <c r="A60" s="112" t="s">
        <v>163</v>
      </c>
      <c r="B60" s="112"/>
      <c r="C60" s="112"/>
      <c r="D60" s="113" t="n">
        <f aca="false">SUM(D55:D59)</f>
        <v>0.0721462</v>
      </c>
      <c r="E60" s="114" t="n">
        <f aca="false">SUM(E55:E59)</f>
        <v>333.337833396526</v>
      </c>
    </row>
    <row r="61" customFormat="false" ht="15.75" hidden="false" customHeight="true" outlineLevel="0" collapsed="false">
      <c r="A61" s="66" t="s">
        <v>164</v>
      </c>
      <c r="B61" s="66"/>
      <c r="C61" s="66"/>
      <c r="D61" s="66"/>
      <c r="E61" s="66"/>
    </row>
    <row r="62" customFormat="false" ht="30" hidden="false" customHeight="true" outlineLevel="0" collapsed="false">
      <c r="A62" s="90" t="s">
        <v>165</v>
      </c>
      <c r="B62" s="115" t="s">
        <v>166</v>
      </c>
      <c r="C62" s="90" t="s">
        <v>121</v>
      </c>
      <c r="D62" s="116"/>
      <c r="E62" s="93" t="s">
        <v>104</v>
      </c>
    </row>
    <row r="63" customFormat="false" ht="15" hidden="false" customHeight="true" outlineLevel="0" collapsed="false">
      <c r="A63" s="81" t="s">
        <v>92</v>
      </c>
      <c r="B63" s="86" t="s">
        <v>167</v>
      </c>
      <c r="C63" s="117" t="n">
        <f aca="false">+E23+E52+E60+E83</f>
        <v>5148.19129275186</v>
      </c>
      <c r="D63" s="84" t="n">
        <f aca="false">D27/12</f>
        <v>0.0100833333333333</v>
      </c>
      <c r="E63" s="85" t="n">
        <f aca="false">C63*D63</f>
        <v>51.9109288685812</v>
      </c>
    </row>
    <row r="64" customFormat="false" ht="15" hidden="false" customHeight="true" outlineLevel="0" collapsed="false">
      <c r="A64" s="81" t="s">
        <v>94</v>
      </c>
      <c r="B64" s="86" t="s">
        <v>168</v>
      </c>
      <c r="C64" s="117" t="n">
        <f aca="false">+E23+E52+E60+E83</f>
        <v>5148.19129275186</v>
      </c>
      <c r="D64" s="84" t="n">
        <v>0.0139</v>
      </c>
      <c r="E64" s="85" t="n">
        <f aca="false">C64*D64</f>
        <v>71.5598589692508</v>
      </c>
    </row>
    <row r="65" customFormat="false" ht="15" hidden="false" customHeight="true" outlineLevel="0" collapsed="false">
      <c r="A65" s="81" t="s">
        <v>96</v>
      </c>
      <c r="B65" s="86" t="s">
        <v>169</v>
      </c>
      <c r="C65" s="117" t="n">
        <f aca="false">+E23+E52+E60+E83</f>
        <v>5148.19129275186</v>
      </c>
      <c r="D65" s="84" t="n">
        <v>0.0002</v>
      </c>
      <c r="E65" s="85" t="n">
        <f aca="false">C65*D65</f>
        <v>1.02963825855037</v>
      </c>
    </row>
    <row r="66" customFormat="false" ht="15" hidden="false" customHeight="true" outlineLevel="0" collapsed="false">
      <c r="A66" s="81" t="s">
        <v>116</v>
      </c>
      <c r="B66" s="86" t="s">
        <v>170</v>
      </c>
      <c r="C66" s="117" t="n">
        <f aca="false">+E23+E52+E60+E83</f>
        <v>5148.19129275186</v>
      </c>
      <c r="D66" s="84" t="n">
        <v>0.0003</v>
      </c>
      <c r="E66" s="85" t="n">
        <f aca="false">C66*D66</f>
        <v>1.54445738782556</v>
      </c>
    </row>
    <row r="67" customFormat="false" ht="15" hidden="false" customHeight="true" outlineLevel="0" collapsed="false">
      <c r="A67" s="81" t="s">
        <v>132</v>
      </c>
      <c r="B67" s="86" t="s">
        <v>171</v>
      </c>
      <c r="C67" s="117" t="n">
        <f aca="false">+E23+E52+E60+E83</f>
        <v>5148.19129275186</v>
      </c>
      <c r="D67" s="84" t="n">
        <v>0.0013</v>
      </c>
      <c r="E67" s="85" t="n">
        <f aca="false">C67*D67</f>
        <v>6.69264868057742</v>
      </c>
    </row>
    <row r="68" customFormat="false" ht="15" hidden="false" customHeight="true" outlineLevel="0" collapsed="false">
      <c r="A68" s="81" t="s">
        <v>134</v>
      </c>
      <c r="B68" s="86" t="s">
        <v>172</v>
      </c>
      <c r="C68" s="117" t="n">
        <f aca="false">+E23+E52+E60+E83</f>
        <v>5148.19129275186</v>
      </c>
      <c r="D68" s="84"/>
      <c r="E68" s="85" t="n">
        <f aca="false">C68*D68</f>
        <v>0</v>
      </c>
    </row>
    <row r="69" customFormat="false" ht="15.75" hidden="false" customHeight="true" outlineLevel="0" collapsed="false">
      <c r="A69" s="38" t="s">
        <v>173</v>
      </c>
      <c r="B69" s="38"/>
      <c r="C69" s="38"/>
      <c r="D69" s="87" t="n">
        <f aca="false">SUM(D63:D68)</f>
        <v>0.0257833333333333</v>
      </c>
      <c r="E69" s="88" t="n">
        <f aca="false">SUM(E63:E68)</f>
        <v>132.737532164785</v>
      </c>
    </row>
    <row r="70" customFormat="false" ht="15.75" hidden="false" customHeight="true" outlineLevel="0" collapsed="false">
      <c r="A70" s="99" t="s">
        <v>174</v>
      </c>
      <c r="B70" s="99"/>
      <c r="C70" s="99"/>
      <c r="D70" s="99"/>
      <c r="E70" s="99"/>
    </row>
    <row r="71" customFormat="false" ht="15" hidden="false" customHeight="true" outlineLevel="0" collapsed="false">
      <c r="A71" s="90"/>
      <c r="B71" s="91" t="s">
        <v>174</v>
      </c>
      <c r="C71" s="82"/>
      <c r="D71" s="82"/>
      <c r="E71" s="93" t="s">
        <v>104</v>
      </c>
    </row>
    <row r="72" customFormat="false" ht="15" hidden="false" customHeight="true" outlineLevel="0" collapsed="false">
      <c r="A72" s="58" t="s">
        <v>92</v>
      </c>
      <c r="B72" s="118" t="s">
        <v>175</v>
      </c>
      <c r="C72" s="119" t="n">
        <f aca="false">(365/12)/2</f>
        <v>15.2083333333333</v>
      </c>
      <c r="D72" s="120" t="n">
        <f aca="false">E23/220*1.5*1</f>
        <v>15.9849477272727</v>
      </c>
      <c r="E72" s="71" t="n">
        <f aca="false">D72*C72</f>
        <v>243.104413352273</v>
      </c>
    </row>
    <row r="73" customFormat="false" ht="15" hidden="false" customHeight="true" outlineLevel="0" collapsed="false">
      <c r="A73" s="58" t="s">
        <v>94</v>
      </c>
      <c r="B73" s="118" t="s">
        <v>176</v>
      </c>
      <c r="C73" s="64"/>
      <c r="D73" s="72" t="n">
        <f aca="false">D39</f>
        <v>0.398</v>
      </c>
      <c r="E73" s="71" t="n">
        <f aca="false">E72*D73</f>
        <v>96.7555565142046</v>
      </c>
    </row>
    <row r="74" customFormat="false" ht="15.75" hidden="false" customHeight="true" outlineLevel="0" collapsed="false">
      <c r="A74" s="38" t="s">
        <v>177</v>
      </c>
      <c r="B74" s="38"/>
      <c r="C74" s="38"/>
      <c r="D74" s="87" t="n">
        <f aca="false">D73</f>
        <v>0.398</v>
      </c>
      <c r="E74" s="88" t="n">
        <f aca="false">SUM(E72:E73)</f>
        <v>339.859969866477</v>
      </c>
    </row>
    <row r="75" customFormat="false" ht="15.75" hidden="false" customHeight="true" outlineLevel="0" collapsed="false">
      <c r="A75" s="54" t="s">
        <v>178</v>
      </c>
      <c r="B75" s="54"/>
      <c r="C75" s="54"/>
      <c r="D75" s="54"/>
      <c r="E75" s="54"/>
    </row>
    <row r="76" customFormat="false" ht="15.75" hidden="false" customHeight="true" outlineLevel="0" collapsed="false">
      <c r="A76" s="90" t="n">
        <v>4</v>
      </c>
      <c r="B76" s="121" t="s">
        <v>179</v>
      </c>
      <c r="C76" s="122"/>
      <c r="D76" s="102"/>
      <c r="E76" s="93" t="s">
        <v>104</v>
      </c>
    </row>
    <row r="77" customFormat="false" ht="15.75" hidden="false" customHeight="true" outlineLevel="0" collapsed="false">
      <c r="A77" s="81" t="s">
        <v>165</v>
      </c>
      <c r="B77" s="82" t="s">
        <v>166</v>
      </c>
      <c r="C77" s="122"/>
      <c r="D77" s="84" t="n">
        <f aca="false">D69</f>
        <v>0.0257833333333333</v>
      </c>
      <c r="E77" s="85" t="n">
        <f aca="false">E69</f>
        <v>132.737532164785</v>
      </c>
    </row>
    <row r="78" customFormat="false" ht="15.75" hidden="false" customHeight="true" outlineLevel="0" collapsed="false">
      <c r="A78" s="81" t="s">
        <v>180</v>
      </c>
      <c r="B78" s="82" t="s">
        <v>174</v>
      </c>
      <c r="C78" s="122"/>
      <c r="D78" s="84"/>
      <c r="E78" s="85" t="n">
        <f aca="false">E74</f>
        <v>339.859969866477</v>
      </c>
    </row>
    <row r="79" customFormat="false" ht="15.75" hidden="false" customHeight="true" outlineLevel="0" collapsed="false">
      <c r="A79" s="38" t="s">
        <v>124</v>
      </c>
      <c r="B79" s="38"/>
      <c r="C79" s="38"/>
      <c r="D79" s="87" t="n">
        <f aca="false">SUM(D77:D78)</f>
        <v>0.0257833333333333</v>
      </c>
      <c r="E79" s="88" t="n">
        <f aca="false">SUM(E77:E78)</f>
        <v>472.597502031263</v>
      </c>
    </row>
    <row r="80" customFormat="false" ht="15.75" hidden="false" customHeight="true" outlineLevel="0" collapsed="false">
      <c r="A80" s="108" t="s">
        <v>181</v>
      </c>
      <c r="B80" s="108"/>
      <c r="C80" s="108"/>
      <c r="D80" s="108"/>
      <c r="E80" s="123" t="n">
        <f aca="false">E79</f>
        <v>472.597502031263</v>
      </c>
    </row>
    <row r="81" customFormat="false" ht="15.75" hidden="false" customHeight="true" outlineLevel="0" collapsed="false">
      <c r="A81" s="66" t="s">
        <v>182</v>
      </c>
      <c r="B81" s="66"/>
      <c r="C81" s="66"/>
      <c r="D81" s="66"/>
      <c r="E81" s="66"/>
    </row>
    <row r="82" customFormat="false" ht="15.75" hidden="false" customHeight="true" outlineLevel="0" collapsed="false">
      <c r="A82" s="90" t="n">
        <v>5</v>
      </c>
      <c r="B82" s="109" t="s">
        <v>183</v>
      </c>
      <c r="C82" s="82"/>
      <c r="D82" s="82"/>
      <c r="E82" s="93" t="s">
        <v>104</v>
      </c>
    </row>
    <row r="83" customFormat="false" ht="15.75" hidden="false" customHeight="true" outlineLevel="0" collapsed="false">
      <c r="A83" s="58" t="s">
        <v>92</v>
      </c>
      <c r="B83" s="102" t="s">
        <v>184</v>
      </c>
      <c r="C83" s="124"/>
      <c r="D83" s="125"/>
      <c r="E83" s="85" t="n">
        <f aca="false">'Uniformes '!G15</f>
        <v>132.005833333333</v>
      </c>
    </row>
    <row r="84" customFormat="false" ht="15.75" hidden="false" customHeight="true" outlineLevel="0" collapsed="false">
      <c r="A84" s="58" t="s">
        <v>94</v>
      </c>
      <c r="B84" s="102" t="s">
        <v>185</v>
      </c>
      <c r="C84" s="124"/>
      <c r="D84" s="125"/>
      <c r="E84" s="85" t="n">
        <f aca="false">Insumos!G10</f>
        <v>4.9475</v>
      </c>
    </row>
    <row r="85" customFormat="false" ht="15.75" hidden="false" customHeight="true" outlineLevel="0" collapsed="false">
      <c r="A85" s="58" t="s">
        <v>96</v>
      </c>
      <c r="B85" s="102" t="s">
        <v>186</v>
      </c>
      <c r="C85" s="124"/>
      <c r="D85" s="125"/>
      <c r="E85" s="85" t="n">
        <f aca="false">Insumos!H23</f>
        <v>34.0759166666667</v>
      </c>
    </row>
    <row r="86" customFormat="false" ht="15.75" hidden="false" customHeight="true" outlineLevel="0" collapsed="false">
      <c r="A86" s="58" t="s">
        <v>116</v>
      </c>
      <c r="B86" s="102" t="s">
        <v>187</v>
      </c>
      <c r="C86" s="124"/>
      <c r="D86" s="125"/>
      <c r="E86" s="85" t="n">
        <v>39.8</v>
      </c>
    </row>
    <row r="87" customFormat="false" ht="15.75" hidden="false" customHeight="true" outlineLevel="0" collapsed="false">
      <c r="A87" s="75" t="s">
        <v>188</v>
      </c>
      <c r="B87" s="75"/>
      <c r="C87" s="75"/>
      <c r="D87" s="75"/>
      <c r="E87" s="76" t="n">
        <f aca="false">SUM(E83:E86)</f>
        <v>210.82925</v>
      </c>
    </row>
    <row r="88" customFormat="false" ht="23.25" hidden="false" customHeight="true" outlineLevel="0" collapsed="false">
      <c r="A88" s="77" t="s">
        <v>189</v>
      </c>
      <c r="B88" s="77"/>
      <c r="C88" s="77"/>
      <c r="D88" s="77"/>
      <c r="E88" s="126" t="n">
        <f aca="false">SUM(E23,E52,E60,E80,E87)</f>
        <v>5699.61221144979</v>
      </c>
    </row>
    <row r="89" customFormat="false" ht="19.5" hidden="false" customHeight="true" outlineLevel="0" collapsed="false">
      <c r="A89" s="66" t="s">
        <v>190</v>
      </c>
      <c r="B89" s="66"/>
      <c r="C89" s="66"/>
      <c r="D89" s="66"/>
      <c r="E89" s="66"/>
    </row>
    <row r="90" customFormat="false" ht="30" hidden="false" customHeight="true" outlineLevel="0" collapsed="false">
      <c r="A90" s="90" t="n">
        <v>6</v>
      </c>
      <c r="B90" s="109" t="s">
        <v>191</v>
      </c>
      <c r="C90" s="90" t="s">
        <v>121</v>
      </c>
      <c r="D90" s="90"/>
      <c r="E90" s="93" t="s">
        <v>104</v>
      </c>
    </row>
    <row r="91" customFormat="false" ht="15" hidden="false" customHeight="true" outlineLevel="0" collapsed="false">
      <c r="A91" s="90" t="s">
        <v>92</v>
      </c>
      <c r="B91" s="82" t="s">
        <v>192</v>
      </c>
      <c r="C91" s="127" t="n">
        <f aca="false">E88</f>
        <v>5699.61221144979</v>
      </c>
      <c r="D91" s="84" t="n">
        <v>0.075</v>
      </c>
      <c r="E91" s="85" t="n">
        <f aca="false">C91*D91</f>
        <v>427.470915858734</v>
      </c>
    </row>
    <row r="92" customFormat="false" ht="15" hidden="false" customHeight="true" outlineLevel="0" collapsed="false">
      <c r="A92" s="90" t="s">
        <v>94</v>
      </c>
      <c r="B92" s="82" t="s">
        <v>193</v>
      </c>
      <c r="C92" s="127" t="n">
        <f aca="false">E88+E91</f>
        <v>6127.08312730852</v>
      </c>
      <c r="D92" s="84" t="n">
        <v>0.1</v>
      </c>
      <c r="E92" s="85" t="n">
        <f aca="false">D92*C92</f>
        <v>612.708312730852</v>
      </c>
    </row>
    <row r="93" customFormat="false" ht="30.75" hidden="false" customHeight="true" outlineLevel="0" collapsed="false">
      <c r="A93" s="128" t="s">
        <v>96</v>
      </c>
      <c r="B93" s="129" t="s">
        <v>194</v>
      </c>
      <c r="C93" s="82"/>
      <c r="D93" s="84" t="n">
        <f aca="false">1-D101</f>
        <v>0.9135</v>
      </c>
      <c r="E93" s="85" t="n">
        <f aca="false">+E88+E91+E92</f>
        <v>6739.79144003937</v>
      </c>
    </row>
    <row r="94" customFormat="false" ht="15" hidden="false" customHeight="true" outlineLevel="0" collapsed="false">
      <c r="A94" s="128"/>
      <c r="B94" s="130" t="s">
        <v>195</v>
      </c>
      <c r="C94" s="131"/>
      <c r="D94" s="132"/>
      <c r="E94" s="133" t="n">
        <f aca="false">+E93/D93</f>
        <v>7377.98734541803</v>
      </c>
    </row>
    <row r="95" customFormat="false" ht="15" hidden="false" customHeight="true" outlineLevel="0" collapsed="false">
      <c r="A95" s="128"/>
      <c r="B95" s="130" t="s">
        <v>196</v>
      </c>
      <c r="C95" s="134"/>
      <c r="D95" s="81"/>
      <c r="E95" s="85"/>
    </row>
    <row r="96" customFormat="false" ht="15" hidden="false" customHeight="true" outlineLevel="0" collapsed="false">
      <c r="A96" s="128"/>
      <c r="B96" s="129" t="s">
        <v>197</v>
      </c>
      <c r="C96" s="85" t="n">
        <v>7129.36</v>
      </c>
      <c r="D96" s="84" t="n">
        <v>0.0065</v>
      </c>
      <c r="E96" s="85" t="n">
        <f aca="false">C96*D96</f>
        <v>46.34084</v>
      </c>
    </row>
    <row r="97" customFormat="false" ht="15" hidden="false" customHeight="true" outlineLevel="0" collapsed="false">
      <c r="A97" s="128"/>
      <c r="B97" s="129" t="s">
        <v>198</v>
      </c>
      <c r="C97" s="85" t="n">
        <v>7129.36</v>
      </c>
      <c r="D97" s="84" t="n">
        <v>0.03</v>
      </c>
      <c r="E97" s="85" t="n">
        <f aca="false">C97*D97</f>
        <v>213.8808</v>
      </c>
    </row>
    <row r="98" customFormat="false" ht="15" hidden="false" customHeight="true" outlineLevel="0" collapsed="false">
      <c r="A98" s="128"/>
      <c r="B98" s="135" t="s">
        <v>199</v>
      </c>
      <c r="C98" s="132"/>
      <c r="D98" s="132"/>
      <c r="E98" s="85"/>
    </row>
    <row r="99" customFormat="false" ht="15" hidden="false" customHeight="true" outlineLevel="0" collapsed="false">
      <c r="A99" s="128"/>
      <c r="B99" s="135" t="s">
        <v>200</v>
      </c>
      <c r="C99" s="132"/>
      <c r="D99" s="132"/>
      <c r="E99" s="85"/>
    </row>
    <row r="100" customFormat="false" ht="15" hidden="false" customHeight="true" outlineLevel="0" collapsed="false">
      <c r="A100" s="128"/>
      <c r="B100" s="136" t="s">
        <v>201</v>
      </c>
      <c r="C100" s="137" t="n">
        <f aca="false">E94</f>
        <v>7377.98734541803</v>
      </c>
      <c r="D100" s="138" t="n">
        <v>0.05</v>
      </c>
      <c r="E100" s="137" t="n">
        <f aca="false">C100*D100</f>
        <v>368.899367270902</v>
      </c>
    </row>
    <row r="101" customFormat="false" ht="15" hidden="false" customHeight="true" outlineLevel="0" collapsed="false">
      <c r="A101" s="90"/>
      <c r="B101" s="94" t="s">
        <v>202</v>
      </c>
      <c r="C101" s="94"/>
      <c r="D101" s="139" t="n">
        <f aca="false">SUM(D96:D100)</f>
        <v>0.0865</v>
      </c>
      <c r="E101" s="140" t="n">
        <f aca="false">SUM(E100+E97+E96)</f>
        <v>629.121007270902</v>
      </c>
    </row>
    <row r="102" customFormat="false" ht="15.75" hidden="false" customHeight="true" outlineLevel="0" collapsed="false">
      <c r="A102" s="38" t="s">
        <v>203</v>
      </c>
      <c r="B102" s="38"/>
      <c r="C102" s="38"/>
      <c r="D102" s="38"/>
      <c r="E102" s="141" t="n">
        <f aca="false">E101+E91+E92</f>
        <v>1669.30023586049</v>
      </c>
    </row>
    <row r="103" customFormat="false" ht="15.75" hidden="false" customHeight="true" outlineLevel="0" collapsed="false">
      <c r="A103" s="142" t="s">
        <v>204</v>
      </c>
      <c r="B103" s="142"/>
      <c r="C103" s="142"/>
      <c r="D103" s="142"/>
      <c r="E103" s="143" t="s">
        <v>104</v>
      </c>
    </row>
    <row r="104" customFormat="false" ht="15.75" hidden="false" customHeight="true" outlineLevel="0" collapsed="false">
      <c r="A104" s="81" t="s">
        <v>92</v>
      </c>
      <c r="B104" s="144" t="s">
        <v>205</v>
      </c>
      <c r="C104" s="144"/>
      <c r="D104" s="144"/>
      <c r="E104" s="85" t="n">
        <f aca="false">E23</f>
        <v>2344.459</v>
      </c>
    </row>
    <row r="105" customFormat="false" ht="15.75" hidden="false" customHeight="true" outlineLevel="0" collapsed="false">
      <c r="A105" s="81" t="s">
        <v>94</v>
      </c>
      <c r="B105" s="144" t="s">
        <v>206</v>
      </c>
      <c r="C105" s="144"/>
      <c r="D105" s="144"/>
      <c r="E105" s="85" t="n">
        <f aca="false">E52</f>
        <v>2338.388626022</v>
      </c>
    </row>
    <row r="106" customFormat="false" ht="15.75" hidden="false" customHeight="true" outlineLevel="0" collapsed="false">
      <c r="A106" s="81" t="s">
        <v>96</v>
      </c>
      <c r="B106" s="144" t="s">
        <v>207</v>
      </c>
      <c r="C106" s="144"/>
      <c r="D106" s="144"/>
      <c r="E106" s="85" t="n">
        <f aca="false">E60</f>
        <v>333.337833396526</v>
      </c>
    </row>
    <row r="107" customFormat="false" ht="15.75" hidden="false" customHeight="true" outlineLevel="0" collapsed="false">
      <c r="A107" s="81" t="s">
        <v>116</v>
      </c>
      <c r="B107" s="144" t="s">
        <v>208</v>
      </c>
      <c r="C107" s="144"/>
      <c r="D107" s="144"/>
      <c r="E107" s="85" t="n">
        <f aca="false">E80</f>
        <v>472.597502031263</v>
      </c>
    </row>
    <row r="108" customFormat="false" ht="15.75" hidden="false" customHeight="true" outlineLevel="0" collapsed="false">
      <c r="A108" s="81" t="s">
        <v>132</v>
      </c>
      <c r="B108" s="144" t="s">
        <v>209</v>
      </c>
      <c r="C108" s="144"/>
      <c r="D108" s="144"/>
      <c r="E108" s="85" t="n">
        <f aca="false">E87</f>
        <v>210.82925</v>
      </c>
    </row>
    <row r="109" customFormat="false" ht="15.75" hidden="false" customHeight="true" outlineLevel="0" collapsed="false">
      <c r="A109" s="90" t="s">
        <v>210</v>
      </c>
      <c r="B109" s="90"/>
      <c r="C109" s="90"/>
      <c r="D109" s="90"/>
      <c r="E109" s="145" t="n">
        <f aca="false">SUM(E104:E108)</f>
        <v>5699.61221144979</v>
      </c>
    </row>
    <row r="110" customFormat="false" ht="15.75" hidden="false" customHeight="true" outlineLevel="0" collapsed="false">
      <c r="A110" s="90" t="s">
        <v>134</v>
      </c>
      <c r="B110" s="144" t="s">
        <v>211</v>
      </c>
      <c r="C110" s="144"/>
      <c r="D110" s="144"/>
      <c r="E110" s="85" t="n">
        <f aca="false">E102</f>
        <v>1669.30023586049</v>
      </c>
    </row>
    <row r="111" customFormat="false" ht="16.5" hidden="false" customHeight="true" outlineLevel="0" collapsed="false">
      <c r="A111" s="38" t="s">
        <v>212</v>
      </c>
      <c r="B111" s="38"/>
      <c r="C111" s="38"/>
      <c r="D111" s="38"/>
      <c r="E111" s="88" t="n">
        <f aca="false">+E109+E110</f>
        <v>7368.91244731028</v>
      </c>
    </row>
    <row r="112" customFormat="false" ht="15.75" hidden="false" customHeight="true" outlineLevel="0" collapsed="false">
      <c r="A112" s="146"/>
      <c r="B112" s="146"/>
      <c r="C112" s="146"/>
      <c r="D112" s="146"/>
      <c r="E112" s="146"/>
    </row>
    <row r="113" customFormat="false" ht="16.5" hidden="false" customHeight="true" outlineLevel="0" collapsed="false">
      <c r="A113" s="147" t="s">
        <v>213</v>
      </c>
      <c r="B113" s="147"/>
      <c r="C113" s="147"/>
      <c r="D113" s="147"/>
      <c r="E113" s="88" t="n">
        <f aca="false">E111*2</f>
        <v>14737.8248946206</v>
      </c>
    </row>
    <row r="114" customFormat="false" ht="54.75" hidden="false" customHeight="true" outlineLevel="0" collapsed="false">
      <c r="A114" s="142" t="s">
        <v>214</v>
      </c>
      <c r="B114" s="142"/>
      <c r="C114" s="142"/>
      <c r="D114" s="142"/>
      <c r="E114" s="142"/>
    </row>
    <row r="119" customFormat="false" ht="15.75" hidden="false" customHeight="true" outlineLevel="0" collapsed="false">
      <c r="B119" s="51"/>
      <c r="C119" s="51"/>
    </row>
  </sheetData>
  <mergeCells count="55"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12:E12"/>
    <mergeCell ref="C13:E13"/>
    <mergeCell ref="C14:E14"/>
    <mergeCell ref="C15:E15"/>
    <mergeCell ref="A16:E16"/>
    <mergeCell ref="B17:D17"/>
    <mergeCell ref="B21:D21"/>
    <mergeCell ref="A23:D23"/>
    <mergeCell ref="A24:E24"/>
    <mergeCell ref="A28:C28"/>
    <mergeCell ref="A29:E29"/>
    <mergeCell ref="A39:C39"/>
    <mergeCell ref="A40:E40"/>
    <mergeCell ref="A47:D47"/>
    <mergeCell ref="A48:E48"/>
    <mergeCell ref="A52:D52"/>
    <mergeCell ref="A53:E53"/>
    <mergeCell ref="A60:C60"/>
    <mergeCell ref="A61:E61"/>
    <mergeCell ref="A69:C69"/>
    <mergeCell ref="A70:E70"/>
    <mergeCell ref="A74:C74"/>
    <mergeCell ref="A75:E75"/>
    <mergeCell ref="A79:C79"/>
    <mergeCell ref="A80:D80"/>
    <mergeCell ref="A81:E81"/>
    <mergeCell ref="A87:D87"/>
    <mergeCell ref="A88:D88"/>
    <mergeCell ref="A89:E89"/>
    <mergeCell ref="A93:A100"/>
    <mergeCell ref="B101:C101"/>
    <mergeCell ref="A102:D102"/>
    <mergeCell ref="A103:D103"/>
    <mergeCell ref="B104:D104"/>
    <mergeCell ref="B105:D105"/>
    <mergeCell ref="B106:D106"/>
    <mergeCell ref="B107:D107"/>
    <mergeCell ref="B108:D108"/>
    <mergeCell ref="A109:D109"/>
    <mergeCell ref="B110:D110"/>
    <mergeCell ref="A111:D111"/>
    <mergeCell ref="A112:E112"/>
    <mergeCell ref="A113:D113"/>
    <mergeCell ref="A114:E114"/>
  </mergeCells>
  <hyperlinks>
    <hyperlink ref="B38" r:id="rId1" display="SEBRAE"/>
  </hyperlinks>
  <printOptions headings="false" gridLines="false" gridLinesSet="true" horizontalCentered="true" verticalCentered="false"/>
  <pageMargins left="0.315277777777778" right="0.315277777777778" top="0.747916666666667" bottom="1.4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119"/>
  <sheetViews>
    <sheetView showFormulas="false" showGridLines="true" showRowColHeaders="true" showZeros="true" rightToLeft="false" tabSelected="true" showOutlineSymbols="true" defaultGridColor="true" view="normal" topLeftCell="A9" colorId="64" zoomScale="80" zoomScaleNormal="80" zoomScalePageLayoutView="100" workbookViewId="0">
      <selection pane="topLeft" activeCell="E21" activeCellId="0" sqref="E21"/>
    </sheetView>
  </sheetViews>
  <sheetFormatPr defaultColWidth="9.66796875" defaultRowHeight="15" zeroHeight="false" outlineLevelRow="0" outlineLevelCol="0"/>
  <cols>
    <col collapsed="false" customWidth="true" hidden="false" outlineLevel="0" max="1" min="1" style="47" width="4.67"/>
    <col collapsed="false" customWidth="true" hidden="false" outlineLevel="0" max="2" min="2" style="48" width="76.88"/>
    <col collapsed="false" customWidth="true" hidden="false" outlineLevel="0" max="3" min="3" style="48" width="16.56"/>
    <col collapsed="false" customWidth="true" hidden="false" outlineLevel="0" max="4" min="4" style="49" width="16.56"/>
    <col collapsed="false" customWidth="true" hidden="false" outlineLevel="0" max="5" min="5" style="50" width="16.56"/>
    <col collapsed="false" customWidth="true" hidden="false" outlineLevel="0" max="6" min="6" style="51" width="21.11"/>
    <col collapsed="false" customWidth="false" hidden="false" outlineLevel="0" max="16384" min="7" style="51" width="9.67"/>
  </cols>
  <sheetData>
    <row r="1" customFormat="false" ht="15.75" hidden="false" customHeight="true" outlineLevel="0" collapsed="false">
      <c r="A1" s="52"/>
      <c r="B1" s="52"/>
      <c r="C1" s="52"/>
      <c r="D1" s="52"/>
      <c r="E1" s="52"/>
    </row>
    <row r="2" customFormat="false" ht="16.5" hidden="false" customHeight="true" outlineLevel="0" collapsed="false">
      <c r="A2" s="53"/>
      <c r="B2" s="53"/>
      <c r="C2" s="53"/>
      <c r="D2" s="53"/>
      <c r="E2" s="53"/>
    </row>
    <row r="3" customFormat="false" ht="15" hidden="false" customHeight="true" outlineLevel="0" collapsed="false">
      <c r="A3" s="54" t="s">
        <v>91</v>
      </c>
      <c r="B3" s="54"/>
      <c r="C3" s="54"/>
      <c r="D3" s="54"/>
      <c r="E3" s="54"/>
    </row>
    <row r="4" customFormat="false" ht="15" hidden="false" customHeight="true" outlineLevel="0" collapsed="false">
      <c r="A4" s="55" t="s">
        <v>92</v>
      </c>
      <c r="B4" s="56" t="s">
        <v>93</v>
      </c>
      <c r="C4" s="57" t="n">
        <v>2025</v>
      </c>
      <c r="D4" s="57"/>
      <c r="E4" s="57"/>
    </row>
    <row r="5" customFormat="false" ht="15" hidden="false" customHeight="true" outlineLevel="0" collapsed="false">
      <c r="A5" s="55" t="s">
        <v>94</v>
      </c>
      <c r="B5" s="56" t="s">
        <v>80</v>
      </c>
      <c r="C5" s="58" t="s">
        <v>95</v>
      </c>
      <c r="D5" s="58"/>
      <c r="E5" s="58"/>
    </row>
    <row r="6" customFormat="false" ht="15.75" hidden="false" customHeight="true" outlineLevel="0" collapsed="false">
      <c r="A6" s="55" t="s">
        <v>96</v>
      </c>
      <c r="B6" s="56" t="s">
        <v>97</v>
      </c>
      <c r="C6" s="58" t="s">
        <v>98</v>
      </c>
      <c r="D6" s="58"/>
      <c r="E6" s="58"/>
    </row>
    <row r="7" customFormat="false" ht="15" hidden="false" customHeight="true" outlineLevel="0" collapsed="false">
      <c r="A7" s="55"/>
      <c r="B7" s="56" t="s">
        <v>99</v>
      </c>
      <c r="C7" s="58" t="n">
        <v>12</v>
      </c>
      <c r="D7" s="58"/>
      <c r="E7" s="58"/>
    </row>
    <row r="8" customFormat="false" ht="15" hidden="false" customHeight="true" outlineLevel="0" collapsed="false">
      <c r="A8" s="54" t="s">
        <v>100</v>
      </c>
      <c r="B8" s="54"/>
      <c r="C8" s="54"/>
      <c r="D8" s="54"/>
      <c r="E8" s="54"/>
    </row>
    <row r="9" customFormat="false" ht="15" hidden="false" customHeight="true" outlineLevel="0" collapsed="false">
      <c r="A9" s="59" t="s">
        <v>101</v>
      </c>
      <c r="B9" s="59"/>
      <c r="C9" s="59"/>
      <c r="D9" s="59"/>
      <c r="E9" s="59"/>
    </row>
    <row r="10" customFormat="false" ht="15.75" hidden="false" customHeight="true" outlineLevel="0" collapsed="false">
      <c r="A10" s="60" t="s">
        <v>102</v>
      </c>
      <c r="B10" s="60"/>
      <c r="C10" s="60"/>
      <c r="D10" s="60"/>
      <c r="E10" s="60"/>
    </row>
    <row r="11" customFormat="false" ht="30" hidden="false" customHeight="true" outlineLevel="0" collapsed="false">
      <c r="A11" s="57" t="s">
        <v>103</v>
      </c>
      <c r="B11" s="57"/>
      <c r="C11" s="57"/>
      <c r="D11" s="57"/>
      <c r="E11" s="61" t="s">
        <v>104</v>
      </c>
    </row>
    <row r="12" customFormat="false" ht="15.75" hidden="false" customHeight="true" outlineLevel="0" collapsed="false">
      <c r="A12" s="55" t="n">
        <v>1</v>
      </c>
      <c r="B12" s="62" t="s">
        <v>105</v>
      </c>
      <c r="C12" s="58" t="s">
        <v>95</v>
      </c>
      <c r="D12" s="58"/>
      <c r="E12" s="58"/>
    </row>
    <row r="13" customFormat="false" ht="30" hidden="false" customHeight="true" outlineLevel="0" collapsed="false">
      <c r="A13" s="55" t="n">
        <v>2</v>
      </c>
      <c r="B13" s="62" t="s">
        <v>106</v>
      </c>
      <c r="C13" s="63" t="n">
        <v>1803.43</v>
      </c>
      <c r="D13" s="63"/>
      <c r="E13" s="63"/>
    </row>
    <row r="14" customFormat="false" ht="15.75" hidden="false" customHeight="true" outlineLevel="0" collapsed="false">
      <c r="A14" s="55" t="n">
        <v>3</v>
      </c>
      <c r="B14" s="62" t="s">
        <v>107</v>
      </c>
      <c r="C14" s="58" t="s">
        <v>215</v>
      </c>
      <c r="D14" s="58"/>
      <c r="E14" s="58"/>
    </row>
    <row r="15" customFormat="false" ht="15" hidden="false" customHeight="true" outlineLevel="0" collapsed="false">
      <c r="A15" s="55" t="n">
        <v>4</v>
      </c>
      <c r="B15" s="64" t="s">
        <v>109</v>
      </c>
      <c r="C15" s="65" t="n">
        <v>45805</v>
      </c>
      <c r="D15" s="65"/>
      <c r="E15" s="65"/>
    </row>
    <row r="16" customFormat="false" ht="15" hidden="false" customHeight="true" outlineLevel="0" collapsed="false">
      <c r="A16" s="66" t="s">
        <v>110</v>
      </c>
      <c r="B16" s="66"/>
      <c r="C16" s="66"/>
      <c r="D16" s="66"/>
      <c r="E16" s="66"/>
    </row>
    <row r="17" customFormat="false" ht="15.75" hidden="false" customHeight="true" outlineLevel="0" collapsed="false">
      <c r="A17" s="57" t="n">
        <v>1</v>
      </c>
      <c r="B17" s="67" t="s">
        <v>111</v>
      </c>
      <c r="C17" s="67"/>
      <c r="D17" s="67"/>
      <c r="E17" s="68" t="s">
        <v>104</v>
      </c>
    </row>
    <row r="18" customFormat="false" ht="15.75" hidden="false" customHeight="true" outlineLevel="0" collapsed="false">
      <c r="A18" s="58" t="s">
        <v>92</v>
      </c>
      <c r="B18" s="69" t="s">
        <v>112</v>
      </c>
      <c r="C18" s="69"/>
      <c r="D18" s="69"/>
      <c r="E18" s="71" t="n">
        <f aca="false">C13</f>
        <v>1803.43</v>
      </c>
    </row>
    <row r="19" customFormat="false" ht="15.75" hidden="false" customHeight="true" outlineLevel="0" collapsed="false">
      <c r="A19" s="58" t="s">
        <v>94</v>
      </c>
      <c r="B19" s="69" t="s">
        <v>113</v>
      </c>
      <c r="C19" s="72"/>
      <c r="D19" s="73"/>
      <c r="E19" s="71" t="n">
        <v>0</v>
      </c>
    </row>
    <row r="20" customFormat="false" ht="15.75" hidden="false" customHeight="true" outlineLevel="0" collapsed="false">
      <c r="A20" s="58" t="s">
        <v>96</v>
      </c>
      <c r="B20" s="69" t="s">
        <v>114</v>
      </c>
      <c r="C20" s="72" t="n">
        <v>0.25</v>
      </c>
      <c r="D20" s="148" t="n">
        <v>15.21</v>
      </c>
      <c r="E20" s="71" t="n">
        <f aca="false">2.05*8*D20</f>
        <v>249.444</v>
      </c>
    </row>
    <row r="21" customFormat="false" ht="15.75" hidden="false" customHeight="true" outlineLevel="0" collapsed="false">
      <c r="A21" s="58"/>
      <c r="B21" s="54" t="s">
        <v>115</v>
      </c>
      <c r="C21" s="54"/>
      <c r="D21" s="54"/>
      <c r="E21" s="71" t="n">
        <f aca="false">SUM(E18:E20)</f>
        <v>2052.874</v>
      </c>
    </row>
    <row r="22" customFormat="false" ht="15.75" hidden="false" customHeight="true" outlineLevel="0" collapsed="false">
      <c r="A22" s="58" t="s">
        <v>116</v>
      </c>
      <c r="B22" s="69" t="s">
        <v>117</v>
      </c>
      <c r="C22" s="72" t="n">
        <v>0.3</v>
      </c>
      <c r="D22" s="73" t="n">
        <f aca="false">E21</f>
        <v>2052.874</v>
      </c>
      <c r="E22" s="71" t="n">
        <f aca="false">D22*C22</f>
        <v>615.8622</v>
      </c>
    </row>
    <row r="23" customFormat="false" ht="15.75" hidden="false" customHeight="true" outlineLevel="0" collapsed="false">
      <c r="A23" s="75" t="s">
        <v>118</v>
      </c>
      <c r="B23" s="75"/>
      <c r="C23" s="75"/>
      <c r="D23" s="75"/>
      <c r="E23" s="76" t="n">
        <f aca="false">SUM(E21:E22)</f>
        <v>2668.7362</v>
      </c>
    </row>
    <row r="24" customFormat="false" ht="15" hidden="false" customHeight="true" outlineLevel="0" collapsed="false">
      <c r="A24" s="66" t="s">
        <v>119</v>
      </c>
      <c r="B24" s="66"/>
      <c r="C24" s="66"/>
      <c r="D24" s="66"/>
      <c r="E24" s="66"/>
    </row>
    <row r="25" customFormat="false" ht="30" hidden="false" customHeight="true" outlineLevel="0" collapsed="false">
      <c r="A25" s="77" t="s">
        <v>126</v>
      </c>
      <c r="B25" s="78" t="s">
        <v>120</v>
      </c>
      <c r="C25" s="77" t="s">
        <v>121</v>
      </c>
      <c r="D25" s="79"/>
      <c r="E25" s="80" t="s">
        <v>104</v>
      </c>
    </row>
    <row r="26" customFormat="false" ht="15" hidden="false" customHeight="true" outlineLevel="0" collapsed="false">
      <c r="A26" s="81" t="s">
        <v>92</v>
      </c>
      <c r="B26" s="82" t="s">
        <v>122</v>
      </c>
      <c r="C26" s="83" t="n">
        <f aca="false">E23</f>
        <v>2668.7362</v>
      </c>
      <c r="D26" s="84" t="n">
        <f aca="false">1/12</f>
        <v>0.0833333333333333</v>
      </c>
      <c r="E26" s="85" t="n">
        <f aca="false">C26*D26</f>
        <v>222.394683333333</v>
      </c>
    </row>
    <row r="27" customFormat="false" ht="15" hidden="false" customHeight="true" outlineLevel="0" collapsed="false">
      <c r="A27" s="81" t="s">
        <v>94</v>
      </c>
      <c r="B27" s="86" t="s">
        <v>123</v>
      </c>
      <c r="C27" s="83" t="n">
        <f aca="false">E23</f>
        <v>2668.7362</v>
      </c>
      <c r="D27" s="84" t="n">
        <v>0.121</v>
      </c>
      <c r="E27" s="85" t="n">
        <f aca="false">(C27)*D27</f>
        <v>322.9170802</v>
      </c>
    </row>
    <row r="28" customFormat="false" ht="15.75" hidden="false" customHeight="true" outlineLevel="0" collapsed="false">
      <c r="A28" s="38" t="s">
        <v>124</v>
      </c>
      <c r="B28" s="38"/>
      <c r="C28" s="38"/>
      <c r="D28" s="87" t="n">
        <f aca="false">SUM(D26:D27)</f>
        <v>0.204333333333333</v>
      </c>
      <c r="E28" s="88" t="n">
        <f aca="false">SUM(E26:E27)</f>
        <v>545.311763533333</v>
      </c>
    </row>
    <row r="29" customFormat="false" ht="30" hidden="false" customHeight="true" outlineLevel="0" collapsed="false">
      <c r="A29" s="89" t="s">
        <v>125</v>
      </c>
      <c r="B29" s="89"/>
      <c r="C29" s="89"/>
      <c r="D29" s="89"/>
      <c r="E29" s="89"/>
    </row>
    <row r="30" customFormat="false" ht="30" hidden="false" customHeight="true" outlineLevel="0" collapsed="false">
      <c r="A30" s="90" t="s">
        <v>151</v>
      </c>
      <c r="B30" s="91" t="s">
        <v>127</v>
      </c>
      <c r="C30" s="90" t="s">
        <v>121</v>
      </c>
      <c r="D30" s="92"/>
      <c r="E30" s="93" t="s">
        <v>104</v>
      </c>
    </row>
    <row r="31" customFormat="false" ht="15.75" hidden="false" customHeight="true" outlineLevel="0" collapsed="false">
      <c r="A31" s="81" t="s">
        <v>92</v>
      </c>
      <c r="B31" s="94" t="s">
        <v>128</v>
      </c>
      <c r="C31" s="83" t="n">
        <f aca="false">E$23+E$28</f>
        <v>3214.04796353333</v>
      </c>
      <c r="D31" s="84" t="n">
        <v>0.2</v>
      </c>
      <c r="E31" s="85" t="n">
        <f aca="false">C31*D31</f>
        <v>642.809592706667</v>
      </c>
    </row>
    <row r="32" customFormat="false" ht="15.75" hidden="false" customHeight="true" outlineLevel="0" collapsed="false">
      <c r="A32" s="81" t="s">
        <v>94</v>
      </c>
      <c r="B32" s="94" t="s">
        <v>129</v>
      </c>
      <c r="C32" s="83" t="n">
        <f aca="false">E$23+E$28</f>
        <v>3214.04796353333</v>
      </c>
      <c r="D32" s="95" t="n">
        <v>0.015</v>
      </c>
      <c r="E32" s="85" t="n">
        <f aca="false">C32*D32</f>
        <v>48.210719453</v>
      </c>
    </row>
    <row r="33" customFormat="false" ht="15.75" hidden="false" customHeight="true" outlineLevel="0" collapsed="false">
      <c r="A33" s="81" t="s">
        <v>96</v>
      </c>
      <c r="B33" s="94" t="s">
        <v>130</v>
      </c>
      <c r="C33" s="83" t="n">
        <f aca="false">E$23+E$28</f>
        <v>3214.04796353333</v>
      </c>
      <c r="D33" s="95" t="n">
        <v>0.01</v>
      </c>
      <c r="E33" s="85" t="n">
        <f aca="false">C33*D33</f>
        <v>32.1404796353333</v>
      </c>
    </row>
    <row r="34" customFormat="false" ht="15.75" hidden="false" customHeight="true" outlineLevel="0" collapsed="false">
      <c r="A34" s="81" t="s">
        <v>116</v>
      </c>
      <c r="B34" s="96" t="s">
        <v>131</v>
      </c>
      <c r="C34" s="83" t="n">
        <f aca="false">E$23+E$28</f>
        <v>3214.04796353333</v>
      </c>
      <c r="D34" s="95" t="n">
        <v>0.002</v>
      </c>
      <c r="E34" s="85" t="n">
        <f aca="false">C34*D34</f>
        <v>6.42809592706667</v>
      </c>
    </row>
    <row r="35" customFormat="false" ht="15.75" hidden="false" customHeight="true" outlineLevel="0" collapsed="false">
      <c r="A35" s="81" t="s">
        <v>132</v>
      </c>
      <c r="B35" s="94" t="s">
        <v>133</v>
      </c>
      <c r="C35" s="83" t="n">
        <f aca="false">E$23+E$28</f>
        <v>3214.04796353333</v>
      </c>
      <c r="D35" s="95" t="n">
        <v>0.025</v>
      </c>
      <c r="E35" s="85" t="n">
        <f aca="false">C35*D35</f>
        <v>80.3511990883334</v>
      </c>
    </row>
    <row r="36" customFormat="false" ht="15.75" hidden="false" customHeight="true" outlineLevel="0" collapsed="false">
      <c r="A36" s="81" t="s">
        <v>134</v>
      </c>
      <c r="B36" s="94" t="s">
        <v>135</v>
      </c>
      <c r="C36" s="83" t="n">
        <f aca="false">E$23+E$28</f>
        <v>3214.04796353333</v>
      </c>
      <c r="D36" s="95" t="n">
        <v>0.08</v>
      </c>
      <c r="E36" s="85" t="n">
        <f aca="false">C36*D36</f>
        <v>257.123837082667</v>
      </c>
    </row>
    <row r="37" customFormat="false" ht="45" hidden="false" customHeight="true" outlineLevel="0" collapsed="false">
      <c r="A37" s="81" t="s">
        <v>136</v>
      </c>
      <c r="B37" s="96" t="s">
        <v>137</v>
      </c>
      <c r="C37" s="83" t="n">
        <f aca="false">E$23+E$28</f>
        <v>3214.04796353333</v>
      </c>
      <c r="D37" s="95" t="n">
        <v>0.06</v>
      </c>
      <c r="E37" s="85" t="n">
        <f aca="false">C37*D37</f>
        <v>192.842877812</v>
      </c>
    </row>
    <row r="38" customFormat="false" ht="15.75" hidden="false" customHeight="true" outlineLevel="0" collapsed="false">
      <c r="A38" s="81" t="s">
        <v>138</v>
      </c>
      <c r="B38" s="97" t="s">
        <v>139</v>
      </c>
      <c r="C38" s="83" t="n">
        <f aca="false">E$23+E$28</f>
        <v>3214.04796353333</v>
      </c>
      <c r="D38" s="95" t="n">
        <v>0.006</v>
      </c>
      <c r="E38" s="85" t="n">
        <f aca="false">C38*D38</f>
        <v>19.2842877812</v>
      </c>
    </row>
    <row r="39" customFormat="false" ht="15.75" hidden="false" customHeight="true" outlineLevel="0" collapsed="false">
      <c r="A39" s="38" t="s">
        <v>124</v>
      </c>
      <c r="B39" s="38"/>
      <c r="C39" s="38"/>
      <c r="D39" s="98" t="n">
        <f aca="false">SUM(D31:D38)</f>
        <v>0.398</v>
      </c>
      <c r="E39" s="88" t="n">
        <f aca="false">SUM(E31:E38)</f>
        <v>1279.19108948627</v>
      </c>
    </row>
    <row r="40" customFormat="false" ht="15" hidden="false" customHeight="true" outlineLevel="0" collapsed="false">
      <c r="A40" s="99" t="s">
        <v>140</v>
      </c>
      <c r="B40" s="99"/>
      <c r="C40" s="99"/>
      <c r="D40" s="99"/>
      <c r="E40" s="99"/>
    </row>
    <row r="41" customFormat="false" ht="30" hidden="false" customHeight="true" outlineLevel="0" collapsed="false">
      <c r="A41" s="100" t="s">
        <v>141</v>
      </c>
      <c r="B41" s="78" t="s">
        <v>142</v>
      </c>
      <c r="C41" s="77" t="s">
        <v>121</v>
      </c>
      <c r="D41" s="79"/>
      <c r="E41" s="80" t="s">
        <v>104</v>
      </c>
    </row>
    <row r="42" customFormat="false" ht="15" hidden="false" customHeight="true" outlineLevel="0" collapsed="false">
      <c r="A42" s="101" t="s">
        <v>92</v>
      </c>
      <c r="B42" s="69" t="s">
        <v>143</v>
      </c>
      <c r="C42" s="71" t="n">
        <v>3</v>
      </c>
      <c r="D42" s="69"/>
      <c r="E42" s="71" t="n">
        <v>0</v>
      </c>
    </row>
    <row r="43" customFormat="false" ht="15" hidden="false" customHeight="true" outlineLevel="0" collapsed="false">
      <c r="A43" s="58" t="s">
        <v>94</v>
      </c>
      <c r="B43" s="102" t="s">
        <v>144</v>
      </c>
      <c r="C43" s="71" t="n">
        <v>44</v>
      </c>
      <c r="D43" s="103"/>
      <c r="E43" s="71" t="n">
        <f aca="false">(C43*15.21)-((C43*15.21)*1%)</f>
        <v>662.5476</v>
      </c>
    </row>
    <row r="44" customFormat="false" ht="15.75" hidden="false" customHeight="true" outlineLevel="0" collapsed="false">
      <c r="A44" s="58" t="s">
        <v>96</v>
      </c>
      <c r="B44" s="102" t="s">
        <v>145</v>
      </c>
      <c r="C44" s="71" t="n">
        <f aca="false">C13*(16-1)/100</f>
        <v>270.5145</v>
      </c>
      <c r="D44" s="103"/>
      <c r="E44" s="71" t="n">
        <f aca="false">C44/12</f>
        <v>22.542875</v>
      </c>
    </row>
    <row r="45" customFormat="false" ht="15.75" hidden="false" customHeight="true" outlineLevel="0" collapsed="false">
      <c r="A45" s="58" t="s">
        <v>116</v>
      </c>
      <c r="B45" s="104" t="s">
        <v>146</v>
      </c>
      <c r="C45" s="71" t="n">
        <v>15.06</v>
      </c>
      <c r="D45" s="103"/>
      <c r="E45" s="71" t="n">
        <f aca="false">C45</f>
        <v>15.06</v>
      </c>
    </row>
    <row r="46" customFormat="false" ht="15" hidden="false" customHeight="true" outlineLevel="0" collapsed="false">
      <c r="A46" s="58" t="s">
        <v>132</v>
      </c>
      <c r="B46" s="102" t="s">
        <v>147</v>
      </c>
      <c r="C46" s="71"/>
      <c r="D46" s="103"/>
      <c r="E46" s="71" t="n">
        <v>35.43</v>
      </c>
    </row>
    <row r="47" customFormat="false" ht="15.75" hidden="false" customHeight="true" outlineLevel="0" collapsed="false">
      <c r="A47" s="38" t="s">
        <v>148</v>
      </c>
      <c r="B47" s="38"/>
      <c r="C47" s="38"/>
      <c r="D47" s="38"/>
      <c r="E47" s="88" t="n">
        <f aca="false">SUM(E42:E46)</f>
        <v>735.580475</v>
      </c>
    </row>
    <row r="48" customFormat="false" ht="15.75" hidden="false" customHeight="true" outlineLevel="0" collapsed="false">
      <c r="A48" s="99" t="s">
        <v>149</v>
      </c>
      <c r="B48" s="99"/>
      <c r="C48" s="99"/>
      <c r="D48" s="99"/>
      <c r="E48" s="99"/>
    </row>
    <row r="49" customFormat="false" ht="15.75" hidden="false" customHeight="true" outlineLevel="0" collapsed="false">
      <c r="A49" s="57" t="s">
        <v>126</v>
      </c>
      <c r="B49" s="106" t="s">
        <v>150</v>
      </c>
      <c r="C49" s="57"/>
      <c r="D49" s="57"/>
      <c r="E49" s="107" t="n">
        <f aca="false">E28</f>
        <v>545.311763533333</v>
      </c>
    </row>
    <row r="50" customFormat="false" ht="15.75" hidden="false" customHeight="true" outlineLevel="0" collapsed="false">
      <c r="A50" s="57" t="s">
        <v>151</v>
      </c>
      <c r="B50" s="106" t="s">
        <v>152</v>
      </c>
      <c r="C50" s="57"/>
      <c r="D50" s="57"/>
      <c r="E50" s="107" t="n">
        <f aca="false">E39</f>
        <v>1279.19108948627</v>
      </c>
    </row>
    <row r="51" customFormat="false" ht="15.75" hidden="false" customHeight="true" outlineLevel="0" collapsed="false">
      <c r="A51" s="57" t="s">
        <v>141</v>
      </c>
      <c r="B51" s="106" t="s">
        <v>153</v>
      </c>
      <c r="C51" s="57"/>
      <c r="D51" s="57"/>
      <c r="E51" s="107" t="n">
        <f aca="false">E47</f>
        <v>735.580475</v>
      </c>
    </row>
    <row r="52" customFormat="false" ht="15.75" hidden="false" customHeight="true" outlineLevel="0" collapsed="false">
      <c r="A52" s="108" t="s">
        <v>154</v>
      </c>
      <c r="B52" s="108"/>
      <c r="C52" s="108"/>
      <c r="D52" s="108"/>
      <c r="E52" s="76" t="n">
        <f aca="false">SUM(E49:E51)</f>
        <v>2560.0833280196</v>
      </c>
    </row>
    <row r="53" customFormat="false" ht="15.75" hidden="false" customHeight="true" outlineLevel="0" collapsed="false">
      <c r="A53" s="66" t="s">
        <v>155</v>
      </c>
      <c r="B53" s="66"/>
      <c r="C53" s="66"/>
      <c r="D53" s="66"/>
      <c r="E53" s="66"/>
    </row>
    <row r="54" customFormat="false" ht="30" hidden="false" customHeight="true" outlineLevel="0" collapsed="false">
      <c r="A54" s="57" t="s">
        <v>156</v>
      </c>
      <c r="B54" s="121" t="s">
        <v>157</v>
      </c>
      <c r="C54" s="57" t="s">
        <v>121</v>
      </c>
      <c r="D54" s="149"/>
      <c r="E54" s="68" t="s">
        <v>104</v>
      </c>
    </row>
    <row r="55" customFormat="false" ht="15.75" hidden="false" customHeight="true" outlineLevel="0" collapsed="false">
      <c r="A55" s="58" t="s">
        <v>92</v>
      </c>
      <c r="B55" s="102" t="s">
        <v>158</v>
      </c>
      <c r="C55" s="111" t="n">
        <f aca="false">(E23+E28+E36+E47)</f>
        <v>4206.752275616</v>
      </c>
      <c r="D55" s="72" t="n">
        <v>0.0046</v>
      </c>
      <c r="E55" s="71" t="n">
        <f aca="false">C55*D55</f>
        <v>19.3510604678336</v>
      </c>
    </row>
    <row r="56" customFormat="false" ht="15.75" hidden="false" customHeight="true" outlineLevel="0" collapsed="false">
      <c r="A56" s="58" t="s">
        <v>94</v>
      </c>
      <c r="B56" s="102" t="s">
        <v>159</v>
      </c>
      <c r="C56" s="111" t="n">
        <f aca="false">E23+E28+E36+E47</f>
        <v>4206.752275616</v>
      </c>
      <c r="D56" s="72" t="n">
        <v>0.0004</v>
      </c>
      <c r="E56" s="71" t="n">
        <f aca="false">C56*D56</f>
        <v>1.6827009102464</v>
      </c>
    </row>
    <row r="57" customFormat="false" ht="15.75" hidden="false" customHeight="true" outlineLevel="0" collapsed="false">
      <c r="A57" s="58" t="s">
        <v>96</v>
      </c>
      <c r="B57" s="102" t="s">
        <v>160</v>
      </c>
      <c r="C57" s="111" t="n">
        <f aca="false">E23+E28+E39+E47</f>
        <v>5228.8195280196</v>
      </c>
      <c r="D57" s="72" t="n">
        <v>0.0194</v>
      </c>
      <c r="E57" s="71" t="n">
        <f aca="false">C57*D57</f>
        <v>101.43909884358</v>
      </c>
    </row>
    <row r="58" customFormat="false" ht="30" hidden="false" customHeight="true" outlineLevel="0" collapsed="false">
      <c r="A58" s="58" t="s">
        <v>116</v>
      </c>
      <c r="B58" s="102" t="s">
        <v>161</v>
      </c>
      <c r="C58" s="111" t="n">
        <f aca="false">E23+E28+E39+E47</f>
        <v>5228.8195280196</v>
      </c>
      <c r="D58" s="72" t="n">
        <f aca="false">D39*D57</f>
        <v>0.0077212</v>
      </c>
      <c r="E58" s="71" t="n">
        <v>21.06</v>
      </c>
    </row>
    <row r="59" customFormat="false" ht="32.25" hidden="false" customHeight="true" outlineLevel="0" collapsed="false">
      <c r="A59" s="58" t="s">
        <v>132</v>
      </c>
      <c r="B59" s="102" t="s">
        <v>162</v>
      </c>
      <c r="C59" s="111" t="n">
        <f aca="false">E23+E28+E39+E47</f>
        <v>5228.8195280196</v>
      </c>
      <c r="D59" s="72" t="n">
        <v>0.04</v>
      </c>
      <c r="E59" s="71" t="n">
        <f aca="false">C59*D59</f>
        <v>209.152781120784</v>
      </c>
    </row>
    <row r="60" customFormat="false" ht="15.75" hidden="false" customHeight="true" outlineLevel="0" collapsed="false">
      <c r="A60" s="112" t="s">
        <v>163</v>
      </c>
      <c r="B60" s="112"/>
      <c r="C60" s="112"/>
      <c r="D60" s="113" t="n">
        <f aca="false">SUM(D55:D59)</f>
        <v>0.0721212</v>
      </c>
      <c r="E60" s="114" t="n">
        <f aca="false">SUM(E55:E59)</f>
        <v>352.685641342444</v>
      </c>
    </row>
    <row r="61" customFormat="false" ht="15.75" hidden="false" customHeight="true" outlineLevel="0" collapsed="false">
      <c r="A61" s="66" t="s">
        <v>164</v>
      </c>
      <c r="B61" s="66"/>
      <c r="C61" s="66"/>
      <c r="D61" s="66"/>
      <c r="E61" s="66"/>
    </row>
    <row r="62" customFormat="false" ht="30" hidden="false" customHeight="true" outlineLevel="0" collapsed="false">
      <c r="A62" s="90" t="s">
        <v>165</v>
      </c>
      <c r="B62" s="115" t="s">
        <v>166</v>
      </c>
      <c r="C62" s="90" t="s">
        <v>121</v>
      </c>
      <c r="D62" s="116"/>
      <c r="E62" s="93" t="s">
        <v>104</v>
      </c>
    </row>
    <row r="63" customFormat="false" ht="15" hidden="false" customHeight="true" outlineLevel="0" collapsed="false">
      <c r="A63" s="81" t="s">
        <v>92</v>
      </c>
      <c r="B63" s="86" t="s">
        <v>167</v>
      </c>
      <c r="C63" s="150" t="n">
        <f aca="false">E$23+E$52+E$60+E83</f>
        <v>5713.51100269538</v>
      </c>
      <c r="D63" s="84" t="n">
        <f aca="false">D27/12</f>
        <v>0.0100833333333333</v>
      </c>
      <c r="E63" s="85" t="n">
        <v>56.73</v>
      </c>
    </row>
    <row r="64" customFormat="false" ht="15" hidden="false" customHeight="true" outlineLevel="0" collapsed="false">
      <c r="A64" s="81" t="s">
        <v>94</v>
      </c>
      <c r="B64" s="86" t="s">
        <v>168</v>
      </c>
      <c r="C64" s="150" t="n">
        <f aca="false">E$23+E$52+E$60+E83</f>
        <v>5713.51100269538</v>
      </c>
      <c r="D64" s="84" t="n">
        <v>0.0139</v>
      </c>
      <c r="E64" s="85" t="n">
        <v>78.08</v>
      </c>
    </row>
    <row r="65" customFormat="false" ht="15" hidden="false" customHeight="true" outlineLevel="0" collapsed="false">
      <c r="A65" s="81" t="s">
        <v>96</v>
      </c>
      <c r="B65" s="86" t="s">
        <v>169</v>
      </c>
      <c r="C65" s="150" t="n">
        <f aca="false">E$23+E$52+E$60+E83</f>
        <v>5713.51100269538</v>
      </c>
      <c r="D65" s="84" t="n">
        <v>0.0002</v>
      </c>
      <c r="E65" s="85" t="n">
        <v>1.12</v>
      </c>
    </row>
    <row r="66" customFormat="false" ht="15" hidden="false" customHeight="true" outlineLevel="0" collapsed="false">
      <c r="A66" s="81" t="s">
        <v>116</v>
      </c>
      <c r="B66" s="86" t="s">
        <v>170</v>
      </c>
      <c r="C66" s="150" t="n">
        <f aca="false">E$23+E$52+E$60+E83</f>
        <v>5713.51100269538</v>
      </c>
      <c r="D66" s="84" t="n">
        <v>0.0003</v>
      </c>
      <c r="E66" s="85" t="n">
        <f aca="false">C66*D66</f>
        <v>1.71405330080861</v>
      </c>
    </row>
    <row r="67" customFormat="false" ht="15" hidden="false" customHeight="true" outlineLevel="0" collapsed="false">
      <c r="A67" s="81" t="s">
        <v>132</v>
      </c>
      <c r="B67" s="86" t="s">
        <v>171</v>
      </c>
      <c r="C67" s="150" t="n">
        <f aca="false">E$23+E$52+E$60+E83</f>
        <v>5713.51100269538</v>
      </c>
      <c r="D67" s="84" t="n">
        <v>0.0013</v>
      </c>
      <c r="E67" s="85" t="n">
        <v>7.3</v>
      </c>
    </row>
    <row r="68" customFormat="false" ht="15" hidden="false" customHeight="true" outlineLevel="0" collapsed="false">
      <c r="A68" s="81" t="s">
        <v>134</v>
      </c>
      <c r="B68" s="86" t="s">
        <v>172</v>
      </c>
      <c r="C68" s="150" t="n">
        <f aca="false">E$23+E$52+E$60+E83</f>
        <v>5713.51100269538</v>
      </c>
      <c r="D68" s="84"/>
      <c r="E68" s="85" t="n">
        <f aca="false">C68*D68</f>
        <v>0</v>
      </c>
    </row>
    <row r="69" customFormat="false" ht="15.75" hidden="false" customHeight="true" outlineLevel="0" collapsed="false">
      <c r="A69" s="38" t="s">
        <v>173</v>
      </c>
      <c r="B69" s="38"/>
      <c r="C69" s="38"/>
      <c r="D69" s="87" t="n">
        <f aca="false">SUM(D63:D68)</f>
        <v>0.0257833333333333</v>
      </c>
      <c r="E69" s="88" t="n">
        <f aca="false">SUM(E63:E68)</f>
        <v>144.944053300809</v>
      </c>
    </row>
    <row r="70" customFormat="false" ht="15.75" hidden="false" customHeight="true" outlineLevel="0" collapsed="false">
      <c r="A70" s="99" t="s">
        <v>174</v>
      </c>
      <c r="B70" s="99"/>
      <c r="C70" s="99"/>
      <c r="D70" s="99"/>
      <c r="E70" s="99"/>
    </row>
    <row r="71" customFormat="false" ht="15" hidden="false" customHeight="true" outlineLevel="0" collapsed="false">
      <c r="A71" s="57"/>
      <c r="B71" s="151" t="s">
        <v>174</v>
      </c>
      <c r="C71" s="102"/>
      <c r="D71" s="102"/>
      <c r="E71" s="68" t="s">
        <v>104</v>
      </c>
    </row>
    <row r="72" customFormat="false" ht="15" hidden="false" customHeight="true" outlineLevel="0" collapsed="false">
      <c r="A72" s="58" t="s">
        <v>92</v>
      </c>
      <c r="B72" s="118" t="s">
        <v>175</v>
      </c>
      <c r="C72" s="119" t="n">
        <f aca="false">(365/12)/2</f>
        <v>15.2083333333333</v>
      </c>
      <c r="D72" s="120" t="n">
        <f aca="false">(E23/220)*1.5*1</f>
        <v>18.1959286363636</v>
      </c>
      <c r="E72" s="71" t="n">
        <f aca="false">D72*C72</f>
        <v>276.729748011364</v>
      </c>
    </row>
    <row r="73" customFormat="false" ht="15.75" hidden="false" customHeight="true" outlineLevel="0" collapsed="false">
      <c r="A73" s="58" t="s">
        <v>94</v>
      </c>
      <c r="B73" s="118" t="s">
        <v>176</v>
      </c>
      <c r="C73" s="64"/>
      <c r="D73" s="72" t="n">
        <f aca="false">D39</f>
        <v>0.398</v>
      </c>
      <c r="E73" s="71" t="n">
        <f aca="false">E72*D73</f>
        <v>110.138439708523</v>
      </c>
    </row>
    <row r="74" customFormat="false" ht="15.75" hidden="false" customHeight="true" outlineLevel="0" collapsed="false">
      <c r="A74" s="38" t="s">
        <v>177</v>
      </c>
      <c r="B74" s="38"/>
      <c r="C74" s="38"/>
      <c r="D74" s="87" t="n">
        <f aca="false">SUM(D73:D73)</f>
        <v>0.398</v>
      </c>
      <c r="E74" s="88" t="n">
        <f aca="false">SUM(E72:E73)</f>
        <v>386.868187719886</v>
      </c>
    </row>
    <row r="75" customFormat="false" ht="15.75" hidden="false" customHeight="true" outlineLevel="0" collapsed="false">
      <c r="A75" s="54" t="s">
        <v>178</v>
      </c>
      <c r="B75" s="54"/>
      <c r="C75" s="54"/>
      <c r="D75" s="54"/>
      <c r="E75" s="54"/>
    </row>
    <row r="76" customFormat="false" ht="15.75" hidden="false" customHeight="true" outlineLevel="0" collapsed="false">
      <c r="A76" s="90" t="n">
        <v>4</v>
      </c>
      <c r="B76" s="121" t="s">
        <v>179</v>
      </c>
      <c r="C76" s="122"/>
      <c r="D76" s="102"/>
      <c r="E76" s="93" t="s">
        <v>104</v>
      </c>
    </row>
    <row r="77" customFormat="false" ht="15.75" hidden="false" customHeight="true" outlineLevel="0" collapsed="false">
      <c r="A77" s="81" t="s">
        <v>165</v>
      </c>
      <c r="B77" s="82" t="s">
        <v>166</v>
      </c>
      <c r="C77" s="122"/>
      <c r="D77" s="84" t="n">
        <f aca="false">D69</f>
        <v>0.0257833333333333</v>
      </c>
      <c r="E77" s="85" t="n">
        <f aca="false">E69</f>
        <v>144.944053300809</v>
      </c>
    </row>
    <row r="78" customFormat="false" ht="15.75" hidden="false" customHeight="true" outlineLevel="0" collapsed="false">
      <c r="A78" s="81" t="s">
        <v>180</v>
      </c>
      <c r="B78" s="82" t="s">
        <v>174</v>
      </c>
      <c r="C78" s="122"/>
      <c r="D78" s="84"/>
      <c r="E78" s="85" t="n">
        <f aca="false">E74</f>
        <v>386.868187719886</v>
      </c>
    </row>
    <row r="79" customFormat="false" ht="15.75" hidden="false" customHeight="true" outlineLevel="0" collapsed="false">
      <c r="A79" s="38" t="s">
        <v>124</v>
      </c>
      <c r="B79" s="38"/>
      <c r="C79" s="38"/>
      <c r="D79" s="87" t="n">
        <f aca="false">SUM(D77:D78)</f>
        <v>0.0257833333333333</v>
      </c>
      <c r="E79" s="88" t="n">
        <f aca="false">SUM(E77:E78)</f>
        <v>531.812241020695</v>
      </c>
    </row>
    <row r="80" customFormat="false" ht="15.75" hidden="false" customHeight="true" outlineLevel="0" collapsed="false">
      <c r="A80" s="108" t="s">
        <v>181</v>
      </c>
      <c r="B80" s="108"/>
      <c r="C80" s="108"/>
      <c r="D80" s="108"/>
      <c r="E80" s="123" t="n">
        <f aca="false">E79</f>
        <v>531.812241020695</v>
      </c>
    </row>
    <row r="81" customFormat="false" ht="15.75" hidden="false" customHeight="true" outlineLevel="0" collapsed="false">
      <c r="A81" s="66" t="s">
        <v>182</v>
      </c>
      <c r="B81" s="66"/>
      <c r="C81" s="66"/>
      <c r="D81" s="66"/>
      <c r="E81" s="66"/>
    </row>
    <row r="82" customFormat="false" ht="15.75" hidden="false" customHeight="true" outlineLevel="0" collapsed="false">
      <c r="A82" s="90" t="n">
        <v>5</v>
      </c>
      <c r="B82" s="109" t="s">
        <v>183</v>
      </c>
      <c r="C82" s="82"/>
      <c r="D82" s="82"/>
      <c r="E82" s="93" t="s">
        <v>104</v>
      </c>
    </row>
    <row r="83" customFormat="false" ht="15.75" hidden="false" customHeight="true" outlineLevel="0" collapsed="false">
      <c r="A83" s="58" t="s">
        <v>92</v>
      </c>
      <c r="B83" s="102" t="s">
        <v>184</v>
      </c>
      <c r="C83" s="124"/>
      <c r="D83" s="125"/>
      <c r="E83" s="85" t="n">
        <f aca="false">'Uniformes '!G15</f>
        <v>132.005833333333</v>
      </c>
    </row>
    <row r="84" customFormat="false" ht="15.75" hidden="false" customHeight="true" outlineLevel="0" collapsed="false">
      <c r="A84" s="58" t="s">
        <v>94</v>
      </c>
      <c r="B84" s="102" t="s">
        <v>185</v>
      </c>
      <c r="C84" s="124"/>
      <c r="D84" s="125"/>
      <c r="E84" s="85" t="n">
        <f aca="false">Insumos!G11</f>
        <v>4.9475</v>
      </c>
    </row>
    <row r="85" customFormat="false" ht="15.75" hidden="false" customHeight="true" outlineLevel="0" collapsed="false">
      <c r="A85" s="58" t="s">
        <v>96</v>
      </c>
      <c r="B85" s="102" t="s">
        <v>186</v>
      </c>
      <c r="C85" s="124"/>
      <c r="D85" s="125"/>
      <c r="E85" s="85" t="n">
        <f aca="false">Insumos!H23</f>
        <v>34.0759166666667</v>
      </c>
    </row>
    <row r="86" customFormat="false" ht="15.75" hidden="false" customHeight="true" outlineLevel="0" collapsed="false">
      <c r="A86" s="58" t="s">
        <v>116</v>
      </c>
      <c r="B86" s="102" t="s">
        <v>187</v>
      </c>
      <c r="C86" s="124"/>
      <c r="D86" s="125"/>
      <c r="E86" s="85" t="n">
        <v>39.8</v>
      </c>
    </row>
    <row r="87" customFormat="false" ht="15.75" hidden="false" customHeight="true" outlineLevel="0" collapsed="false">
      <c r="A87" s="108" t="s">
        <v>181</v>
      </c>
      <c r="B87" s="108"/>
      <c r="C87" s="108"/>
      <c r="D87" s="108"/>
      <c r="E87" s="76" t="n">
        <f aca="false">SUM(E83:E86)</f>
        <v>210.82925</v>
      </c>
    </row>
    <row r="88" customFormat="false" ht="23.25" hidden="false" customHeight="true" outlineLevel="0" collapsed="false">
      <c r="A88" s="77" t="s">
        <v>189</v>
      </c>
      <c r="B88" s="77"/>
      <c r="C88" s="77"/>
      <c r="D88" s="77"/>
      <c r="E88" s="126" t="n">
        <f aca="false">E87+E80+E60+E52+E23</f>
        <v>6324.14666038274</v>
      </c>
    </row>
    <row r="89" customFormat="false" ht="19.5" hidden="false" customHeight="true" outlineLevel="0" collapsed="false">
      <c r="A89" s="66" t="s">
        <v>190</v>
      </c>
      <c r="B89" s="66"/>
      <c r="C89" s="66"/>
      <c r="D89" s="66"/>
      <c r="E89" s="66"/>
    </row>
    <row r="90" customFormat="false" ht="30" hidden="false" customHeight="true" outlineLevel="0" collapsed="false">
      <c r="A90" s="90" t="n">
        <v>6</v>
      </c>
      <c r="B90" s="109" t="s">
        <v>191</v>
      </c>
      <c r="C90" s="90" t="s">
        <v>121</v>
      </c>
      <c r="D90" s="90"/>
      <c r="E90" s="93" t="s">
        <v>104</v>
      </c>
    </row>
    <row r="91" customFormat="false" ht="15" hidden="false" customHeight="true" outlineLevel="0" collapsed="false">
      <c r="A91" s="90" t="s">
        <v>92</v>
      </c>
      <c r="B91" s="82" t="s">
        <v>192</v>
      </c>
      <c r="C91" s="152" t="n">
        <f aca="false">E88</f>
        <v>6324.14666038274</v>
      </c>
      <c r="D91" s="84" t="n">
        <v>0.075</v>
      </c>
      <c r="E91" s="85" t="n">
        <f aca="false">C91*D91</f>
        <v>474.310999528705</v>
      </c>
    </row>
    <row r="92" customFormat="false" ht="15" hidden="false" customHeight="true" outlineLevel="0" collapsed="false">
      <c r="A92" s="90" t="s">
        <v>94</v>
      </c>
      <c r="B92" s="82" t="s">
        <v>193</v>
      </c>
      <c r="C92" s="152" t="n">
        <f aca="false">E88+E91</f>
        <v>6798.45765991144</v>
      </c>
      <c r="D92" s="84" t="n">
        <v>0.1</v>
      </c>
      <c r="E92" s="85" t="n">
        <f aca="false">D92*C92</f>
        <v>679.845765991145</v>
      </c>
    </row>
    <row r="93" customFormat="false" ht="30.75" hidden="false" customHeight="true" outlineLevel="0" collapsed="false">
      <c r="A93" s="128" t="s">
        <v>96</v>
      </c>
      <c r="B93" s="129" t="s">
        <v>194</v>
      </c>
      <c r="C93" s="82"/>
      <c r="D93" s="84" t="n">
        <f aca="false">1-D101</f>
        <v>0.9135</v>
      </c>
      <c r="E93" s="85" t="n">
        <f aca="false">+E88+E91+E92</f>
        <v>7478.30342590259</v>
      </c>
    </row>
    <row r="94" customFormat="false" ht="15" hidden="false" customHeight="true" outlineLevel="0" collapsed="false">
      <c r="A94" s="128"/>
      <c r="B94" s="130" t="s">
        <v>195</v>
      </c>
      <c r="C94" s="131"/>
      <c r="D94" s="132"/>
      <c r="E94" s="133" t="n">
        <f aca="false">+E93/D93</f>
        <v>8186.42958500557</v>
      </c>
    </row>
    <row r="95" customFormat="false" ht="15" hidden="false" customHeight="true" outlineLevel="0" collapsed="false">
      <c r="A95" s="128"/>
      <c r="B95" s="130" t="s">
        <v>196</v>
      </c>
      <c r="C95" s="134"/>
      <c r="D95" s="81"/>
      <c r="E95" s="85"/>
    </row>
    <row r="96" customFormat="false" ht="15" hidden="false" customHeight="true" outlineLevel="0" collapsed="false">
      <c r="A96" s="128"/>
      <c r="B96" s="129" t="s">
        <v>197</v>
      </c>
      <c r="C96" s="85" t="n">
        <f aca="false">E94</f>
        <v>8186.42958500557</v>
      </c>
      <c r="D96" s="84" t="n">
        <v>0.0065</v>
      </c>
      <c r="E96" s="85" t="n">
        <f aca="false">C96*D96</f>
        <v>53.2117923025362</v>
      </c>
    </row>
    <row r="97" customFormat="false" ht="15" hidden="false" customHeight="true" outlineLevel="0" collapsed="false">
      <c r="A97" s="128"/>
      <c r="B97" s="129" t="s">
        <v>198</v>
      </c>
      <c r="C97" s="85" t="n">
        <f aca="false">E94</f>
        <v>8186.42958500557</v>
      </c>
      <c r="D97" s="84" t="n">
        <v>0.03</v>
      </c>
      <c r="E97" s="85" t="n">
        <f aca="false">C97*D97</f>
        <v>245.592887550167</v>
      </c>
    </row>
    <row r="98" customFormat="false" ht="15" hidden="false" customHeight="true" outlineLevel="0" collapsed="false">
      <c r="A98" s="128"/>
      <c r="B98" s="135" t="s">
        <v>199</v>
      </c>
      <c r="C98" s="132"/>
      <c r="D98" s="132"/>
      <c r="E98" s="85"/>
    </row>
    <row r="99" customFormat="false" ht="15" hidden="false" customHeight="true" outlineLevel="0" collapsed="false">
      <c r="A99" s="128"/>
      <c r="B99" s="135" t="s">
        <v>200</v>
      </c>
      <c r="C99" s="132"/>
      <c r="D99" s="132"/>
      <c r="E99" s="85"/>
    </row>
    <row r="100" customFormat="false" ht="15" hidden="false" customHeight="true" outlineLevel="0" collapsed="false">
      <c r="A100" s="128"/>
      <c r="B100" s="136" t="s">
        <v>201</v>
      </c>
      <c r="C100" s="137" t="n">
        <f aca="false">E94</f>
        <v>8186.42958500557</v>
      </c>
      <c r="D100" s="138" t="n">
        <v>0.05</v>
      </c>
      <c r="E100" s="137" t="n">
        <f aca="false">C100*D100</f>
        <v>409.321479250279</v>
      </c>
    </row>
    <row r="101" customFormat="false" ht="15" hidden="false" customHeight="true" outlineLevel="0" collapsed="false">
      <c r="A101" s="90"/>
      <c r="B101" s="94" t="s">
        <v>202</v>
      </c>
      <c r="C101" s="94"/>
      <c r="D101" s="139" t="n">
        <f aca="false">SUM(D96:D100)</f>
        <v>0.0865</v>
      </c>
      <c r="E101" s="140" t="n">
        <f aca="false">SUM(E96+E97+E100)</f>
        <v>708.126159102982</v>
      </c>
    </row>
    <row r="102" customFormat="false" ht="15.75" hidden="false" customHeight="true" outlineLevel="0" collapsed="false">
      <c r="A102" s="38" t="s">
        <v>203</v>
      </c>
      <c r="B102" s="38"/>
      <c r="C102" s="38"/>
      <c r="D102" s="38"/>
      <c r="E102" s="141" t="n">
        <f aca="false">E101+E92+E91</f>
        <v>1862.28292462283</v>
      </c>
    </row>
    <row r="103" customFormat="false" ht="15.75" hidden="false" customHeight="true" outlineLevel="0" collapsed="false">
      <c r="A103" s="142" t="s">
        <v>204</v>
      </c>
      <c r="B103" s="142"/>
      <c r="C103" s="142"/>
      <c r="D103" s="142"/>
      <c r="E103" s="143" t="s">
        <v>104</v>
      </c>
    </row>
    <row r="104" customFormat="false" ht="15.75" hidden="false" customHeight="true" outlineLevel="0" collapsed="false">
      <c r="A104" s="81" t="s">
        <v>92</v>
      </c>
      <c r="B104" s="144" t="s">
        <v>205</v>
      </c>
      <c r="C104" s="144"/>
      <c r="D104" s="144"/>
      <c r="E104" s="85" t="n">
        <f aca="false">E23</f>
        <v>2668.7362</v>
      </c>
    </row>
    <row r="105" customFormat="false" ht="15.75" hidden="false" customHeight="true" outlineLevel="0" collapsed="false">
      <c r="A105" s="81" t="s">
        <v>94</v>
      </c>
      <c r="B105" s="144" t="s">
        <v>206</v>
      </c>
      <c r="C105" s="144"/>
      <c r="D105" s="144"/>
      <c r="E105" s="85" t="n">
        <f aca="false">E52</f>
        <v>2560.0833280196</v>
      </c>
    </row>
    <row r="106" customFormat="false" ht="15.75" hidden="false" customHeight="true" outlineLevel="0" collapsed="false">
      <c r="A106" s="81" t="s">
        <v>96</v>
      </c>
      <c r="B106" s="144" t="s">
        <v>207</v>
      </c>
      <c r="C106" s="144"/>
      <c r="D106" s="144"/>
      <c r="E106" s="85" t="n">
        <f aca="false">E60</f>
        <v>352.685641342444</v>
      </c>
    </row>
    <row r="107" customFormat="false" ht="15.75" hidden="false" customHeight="true" outlineLevel="0" collapsed="false">
      <c r="A107" s="81" t="s">
        <v>116</v>
      </c>
      <c r="B107" s="144" t="s">
        <v>208</v>
      </c>
      <c r="C107" s="144"/>
      <c r="D107" s="144"/>
      <c r="E107" s="85" t="n">
        <f aca="false">E80</f>
        <v>531.812241020695</v>
      </c>
    </row>
    <row r="108" customFormat="false" ht="15.75" hidden="false" customHeight="true" outlineLevel="0" collapsed="false">
      <c r="A108" s="81" t="s">
        <v>132</v>
      </c>
      <c r="B108" s="144" t="s">
        <v>209</v>
      </c>
      <c r="C108" s="144"/>
      <c r="D108" s="144"/>
      <c r="E108" s="85" t="n">
        <f aca="false">E87</f>
        <v>210.82925</v>
      </c>
    </row>
    <row r="109" customFormat="false" ht="15.75" hidden="false" customHeight="true" outlineLevel="0" collapsed="false">
      <c r="A109" s="90" t="s">
        <v>210</v>
      </c>
      <c r="B109" s="90"/>
      <c r="C109" s="90"/>
      <c r="D109" s="90"/>
      <c r="E109" s="145" t="n">
        <f aca="false">SUM(E104:E108)</f>
        <v>6324.14666038274</v>
      </c>
    </row>
    <row r="110" customFormat="false" ht="15.75" hidden="false" customHeight="true" outlineLevel="0" collapsed="false">
      <c r="A110" s="90" t="s">
        <v>134</v>
      </c>
      <c r="B110" s="144" t="s">
        <v>211</v>
      </c>
      <c r="C110" s="144"/>
      <c r="D110" s="144"/>
      <c r="E110" s="85" t="n">
        <f aca="false">E102</f>
        <v>1862.28292462283</v>
      </c>
    </row>
    <row r="111" customFormat="false" ht="16.5" hidden="false" customHeight="true" outlineLevel="0" collapsed="false">
      <c r="A111" s="38" t="s">
        <v>212</v>
      </c>
      <c r="B111" s="38"/>
      <c r="C111" s="38"/>
      <c r="D111" s="38"/>
      <c r="E111" s="88" t="n">
        <f aca="false">+E109+E110</f>
        <v>8186.42958500557</v>
      </c>
    </row>
    <row r="112" customFormat="false" ht="15.75" hidden="false" customHeight="true" outlineLevel="0" collapsed="false">
      <c r="A112" s="46"/>
      <c r="B112" s="46"/>
      <c r="C112" s="46"/>
      <c r="D112" s="46"/>
      <c r="E112" s="46"/>
    </row>
    <row r="113" customFormat="false" ht="16.5" hidden="false" customHeight="true" outlineLevel="0" collapsed="false">
      <c r="A113" s="147" t="s">
        <v>216</v>
      </c>
      <c r="B113" s="147"/>
      <c r="C113" s="147"/>
      <c r="D113" s="147"/>
      <c r="E113" s="88" t="n">
        <f aca="false">E111*2</f>
        <v>16372.8591700111</v>
      </c>
    </row>
    <row r="114" customFormat="false" ht="52.5" hidden="false" customHeight="true" outlineLevel="0" collapsed="false">
      <c r="A114" s="142" t="s">
        <v>214</v>
      </c>
      <c r="B114" s="142"/>
      <c r="C114" s="142"/>
      <c r="D114" s="142"/>
      <c r="E114" s="142"/>
    </row>
    <row r="119" customFormat="false" ht="15.75" hidden="false" customHeight="true" outlineLevel="0" collapsed="false">
      <c r="B119" s="51"/>
      <c r="C119" s="51"/>
    </row>
  </sheetData>
  <mergeCells count="55"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12:E12"/>
    <mergeCell ref="C13:E13"/>
    <mergeCell ref="C14:E14"/>
    <mergeCell ref="C15:E15"/>
    <mergeCell ref="A16:E16"/>
    <mergeCell ref="B17:D17"/>
    <mergeCell ref="B21:D21"/>
    <mergeCell ref="A23:D23"/>
    <mergeCell ref="A24:E24"/>
    <mergeCell ref="A28:C28"/>
    <mergeCell ref="A29:E29"/>
    <mergeCell ref="A39:C39"/>
    <mergeCell ref="A40:E40"/>
    <mergeCell ref="A47:D47"/>
    <mergeCell ref="A48:E48"/>
    <mergeCell ref="A52:D52"/>
    <mergeCell ref="A53:E53"/>
    <mergeCell ref="A60:C60"/>
    <mergeCell ref="A61:E61"/>
    <mergeCell ref="A69:C69"/>
    <mergeCell ref="A70:E70"/>
    <mergeCell ref="A74:C74"/>
    <mergeCell ref="A75:E75"/>
    <mergeCell ref="A79:C79"/>
    <mergeCell ref="A80:D80"/>
    <mergeCell ref="A81:E81"/>
    <mergeCell ref="A87:D87"/>
    <mergeCell ref="A88:D88"/>
    <mergeCell ref="A89:E89"/>
    <mergeCell ref="A93:A100"/>
    <mergeCell ref="B101:C101"/>
    <mergeCell ref="A102:D102"/>
    <mergeCell ref="A103:D103"/>
    <mergeCell ref="B104:D104"/>
    <mergeCell ref="B105:D105"/>
    <mergeCell ref="B106:D106"/>
    <mergeCell ref="B107:D107"/>
    <mergeCell ref="B108:D108"/>
    <mergeCell ref="A109:D109"/>
    <mergeCell ref="B110:D110"/>
    <mergeCell ref="A111:D111"/>
    <mergeCell ref="A112:E112"/>
    <mergeCell ref="A113:D113"/>
    <mergeCell ref="A114:E114"/>
  </mergeCells>
  <hyperlinks>
    <hyperlink ref="B38" r:id="rId1" display="SEBRAE"/>
  </hyperlinks>
  <printOptions headings="false" gridLines="false" gridLinesSet="true" horizontalCentered="true" verticalCentered="false"/>
  <pageMargins left="0.315277777777778" right="0.315277777777778" top="0.747916666666667" bottom="1.4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6796875" defaultRowHeight="14.25" zeroHeight="false" outlineLevelRow="0" outlineLevelCol="0"/>
  <cols>
    <col collapsed="false" customWidth="true" hidden="false" outlineLevel="0" max="1" min="1" style="0" width="9.11"/>
    <col collapsed="false" customWidth="true" hidden="false" outlineLevel="0" max="2" min="2" style="0" width="43"/>
    <col collapsed="false" customWidth="true" hidden="false" outlineLevel="0" max="4" min="3" style="0" width="32.44"/>
    <col collapsed="false" customWidth="true" hidden="false" outlineLevel="0" max="7" min="5" style="0" width="16.56"/>
    <col collapsed="false" customWidth="true" hidden="false" outlineLevel="0" max="8" min="8" style="0" width="9.11"/>
  </cols>
  <sheetData>
    <row r="1" customFormat="false" ht="15.75" hidden="false" customHeight="true" outlineLevel="0" collapsed="false">
      <c r="A1" s="153" t="s">
        <v>217</v>
      </c>
      <c r="B1" s="153"/>
      <c r="C1" s="153"/>
      <c r="D1" s="153"/>
      <c r="E1" s="153"/>
      <c r="F1" s="153"/>
      <c r="G1" s="153"/>
    </row>
    <row r="2" customFormat="false" ht="15.75" hidden="false" customHeight="true" outlineLevel="0" collapsed="false">
      <c r="A2" s="154" t="s">
        <v>218</v>
      </c>
      <c r="B2" s="154"/>
      <c r="C2" s="154"/>
      <c r="D2" s="154"/>
      <c r="E2" s="154"/>
      <c r="F2" s="154"/>
      <c r="G2" s="154"/>
    </row>
    <row r="3" customFormat="false" ht="30" hidden="false" customHeight="true" outlineLevel="0" collapsed="false">
      <c r="A3" s="155" t="s">
        <v>219</v>
      </c>
      <c r="B3" s="156" t="s">
        <v>220</v>
      </c>
      <c r="C3" s="156" t="s">
        <v>221</v>
      </c>
      <c r="D3" s="156" t="s">
        <v>222</v>
      </c>
      <c r="E3" s="156" t="s">
        <v>223</v>
      </c>
      <c r="F3" s="156" t="s">
        <v>224</v>
      </c>
      <c r="G3" s="156" t="s">
        <v>225</v>
      </c>
    </row>
    <row r="4" customFormat="false" ht="15.75" hidden="false" customHeight="true" outlineLevel="0" collapsed="false">
      <c r="A4" s="55" t="n">
        <v>1</v>
      </c>
      <c r="B4" s="81" t="s">
        <v>226</v>
      </c>
      <c r="C4" s="81" t="n">
        <v>4</v>
      </c>
      <c r="D4" s="132" t="s">
        <v>227</v>
      </c>
      <c r="E4" s="157" t="n">
        <v>72.97</v>
      </c>
      <c r="F4" s="157" t="n">
        <f aca="false">C4*E4</f>
        <v>291.88</v>
      </c>
      <c r="G4" s="157" t="n">
        <f aca="false">F4/12</f>
        <v>24.3233333333333</v>
      </c>
    </row>
    <row r="5" customFormat="false" ht="15.75" hidden="false" customHeight="true" outlineLevel="0" collapsed="false">
      <c r="A5" s="55" t="n">
        <v>2</v>
      </c>
      <c r="B5" s="81" t="s">
        <v>228</v>
      </c>
      <c r="C5" s="81" t="n">
        <v>4</v>
      </c>
      <c r="D5" s="132" t="s">
        <v>227</v>
      </c>
      <c r="E5" s="157" t="n">
        <v>63.5</v>
      </c>
      <c r="F5" s="157" t="n">
        <f aca="false">C5*E5</f>
        <v>254</v>
      </c>
      <c r="G5" s="157" t="n">
        <f aca="false">F5/12</f>
        <v>21.1666666666667</v>
      </c>
    </row>
    <row r="6" customFormat="false" ht="15.75" hidden="false" customHeight="true" outlineLevel="0" collapsed="false">
      <c r="A6" s="55"/>
      <c r="B6" s="81" t="s">
        <v>229</v>
      </c>
      <c r="C6" s="81" t="n">
        <v>4</v>
      </c>
      <c r="D6" s="132" t="s">
        <v>227</v>
      </c>
      <c r="E6" s="157" t="n">
        <v>65.15</v>
      </c>
      <c r="F6" s="157" t="n">
        <v>260.6</v>
      </c>
      <c r="G6" s="157" t="n">
        <v>21.71</v>
      </c>
    </row>
    <row r="7" customFormat="false" ht="15.75" hidden="false" customHeight="true" outlineLevel="0" collapsed="false">
      <c r="A7" s="55" t="n">
        <v>3</v>
      </c>
      <c r="B7" s="58" t="s">
        <v>230</v>
      </c>
      <c r="C7" s="81" t="n">
        <v>1</v>
      </c>
      <c r="D7" s="58" t="s">
        <v>227</v>
      </c>
      <c r="E7" s="157" t="n">
        <v>290.56</v>
      </c>
      <c r="F7" s="157" t="n">
        <f aca="false">C7*E7</f>
        <v>290.56</v>
      </c>
      <c r="G7" s="157" t="n">
        <f aca="false">F7/12</f>
        <v>24.2133333333333</v>
      </c>
    </row>
    <row r="8" customFormat="false" ht="15.75" hidden="false" customHeight="true" outlineLevel="0" collapsed="false">
      <c r="A8" s="55" t="n">
        <v>4</v>
      </c>
      <c r="B8" s="58" t="s">
        <v>231</v>
      </c>
      <c r="C8" s="58" t="n">
        <v>1</v>
      </c>
      <c r="D8" s="58" t="s">
        <v>227</v>
      </c>
      <c r="E8" s="157" t="n">
        <v>135.32</v>
      </c>
      <c r="F8" s="157" t="n">
        <f aca="false">C8*E8</f>
        <v>135.32</v>
      </c>
      <c r="G8" s="157" t="n">
        <f aca="false">F8/12</f>
        <v>11.2766666666667</v>
      </c>
    </row>
    <row r="9" customFormat="false" ht="15.75" hidden="false" customHeight="true" outlineLevel="0" collapsed="false">
      <c r="A9" s="55" t="n">
        <v>5</v>
      </c>
      <c r="B9" s="58" t="s">
        <v>232</v>
      </c>
      <c r="C9" s="58" t="n">
        <v>1</v>
      </c>
      <c r="D9" s="58" t="s">
        <v>227</v>
      </c>
      <c r="E9" s="157" t="n">
        <v>59.12</v>
      </c>
      <c r="F9" s="157" t="n">
        <f aca="false">C9*E9</f>
        <v>59.12</v>
      </c>
      <c r="G9" s="157" t="n">
        <f aca="false">F9/12</f>
        <v>4.92666666666667</v>
      </c>
    </row>
    <row r="10" customFormat="false" ht="15.75" hidden="false" customHeight="true" outlineLevel="0" collapsed="false">
      <c r="A10" s="55" t="n">
        <v>6</v>
      </c>
      <c r="B10" s="58" t="s">
        <v>233</v>
      </c>
      <c r="C10" s="58" t="n">
        <v>4</v>
      </c>
      <c r="D10" s="58" t="s">
        <v>227</v>
      </c>
      <c r="E10" s="157" t="n">
        <v>9</v>
      </c>
      <c r="F10" s="157" t="n">
        <f aca="false">C10*E10</f>
        <v>36</v>
      </c>
      <c r="G10" s="157" t="n">
        <f aca="false">F10/12</f>
        <v>3</v>
      </c>
    </row>
    <row r="11" customFormat="false" ht="15.75" hidden="false" customHeight="true" outlineLevel="0" collapsed="false">
      <c r="A11" s="55" t="n">
        <v>7</v>
      </c>
      <c r="B11" s="58" t="s">
        <v>234</v>
      </c>
      <c r="C11" s="81" t="n">
        <v>1</v>
      </c>
      <c r="D11" s="58" t="s">
        <v>227</v>
      </c>
      <c r="E11" s="157" t="n">
        <v>195.99</v>
      </c>
      <c r="F11" s="157" t="n">
        <f aca="false">C11*E11</f>
        <v>195.99</v>
      </c>
      <c r="G11" s="157" t="n">
        <f aca="false">F11/12</f>
        <v>16.3325</v>
      </c>
    </row>
    <row r="12" customFormat="false" ht="15.75" hidden="false" customHeight="true" outlineLevel="0" collapsed="false">
      <c r="A12" s="55" t="n">
        <v>8</v>
      </c>
      <c r="B12" s="58" t="s">
        <v>235</v>
      </c>
      <c r="C12" s="58" t="n">
        <v>1</v>
      </c>
      <c r="D12" s="58" t="s">
        <v>227</v>
      </c>
      <c r="E12" s="157" t="n">
        <v>30.68</v>
      </c>
      <c r="F12" s="157" t="n">
        <f aca="false">C12*E12</f>
        <v>30.68</v>
      </c>
      <c r="G12" s="157" t="n">
        <f aca="false">F12/12</f>
        <v>2.55666666666667</v>
      </c>
    </row>
    <row r="13" customFormat="false" ht="15.75" hidden="false" customHeight="true" outlineLevel="0" collapsed="false">
      <c r="A13" s="55" t="n">
        <v>10</v>
      </c>
      <c r="B13" s="58" t="s">
        <v>236</v>
      </c>
      <c r="C13" s="81" t="n">
        <v>1</v>
      </c>
      <c r="D13" s="58" t="s">
        <v>227</v>
      </c>
      <c r="E13" s="157" t="n">
        <v>30</v>
      </c>
      <c r="F13" s="157" t="n">
        <f aca="false">C13*E13</f>
        <v>30</v>
      </c>
      <c r="G13" s="157" t="n">
        <f aca="false">F13/12</f>
        <v>2.5</v>
      </c>
    </row>
    <row r="14" customFormat="false" ht="15.75" hidden="false" customHeight="true" outlineLevel="0" collapsed="false">
      <c r="A14" s="158"/>
      <c r="B14" s="158"/>
      <c r="C14" s="158"/>
      <c r="D14" s="158"/>
      <c r="E14" s="158"/>
      <c r="F14" s="159" t="n">
        <f aca="false">SUM(F4:F13)</f>
        <v>1584.15</v>
      </c>
      <c r="G14" s="159" t="n">
        <f aca="false">SUM(G4:G13)</f>
        <v>132.005833333333</v>
      </c>
    </row>
    <row r="15" customFormat="false" ht="15.75" hidden="false" customHeight="true" outlineLevel="0" collapsed="false">
      <c r="A15" s="160" t="s">
        <v>237</v>
      </c>
      <c r="B15" s="160"/>
      <c r="C15" s="160"/>
      <c r="D15" s="160"/>
      <c r="E15" s="160"/>
      <c r="F15" s="160"/>
      <c r="G15" s="45" t="n">
        <f aca="false">G14</f>
        <v>132.005833333333</v>
      </c>
    </row>
    <row r="25" customFormat="false" ht="132.75" hidden="false" customHeight="true" outlineLevel="0" collapsed="false"/>
  </sheetData>
  <mergeCells count="4">
    <mergeCell ref="A1:G1"/>
    <mergeCell ref="A2:G2"/>
    <mergeCell ref="A14:E14"/>
    <mergeCell ref="A15:F15"/>
  </mergeCells>
  <printOptions headings="false" gridLines="false" gridLinesSet="true" horizontalCentered="true" verticalCentered="false"/>
  <pageMargins left="0.315277777777778" right="0.315277777777778" top="0.747916666666667" bottom="1.4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3" activeCellId="0" sqref="H23"/>
    </sheetView>
  </sheetViews>
  <sheetFormatPr defaultColWidth="9.66796875" defaultRowHeight="14.25" zeroHeight="false" outlineLevelRow="0" outlineLevelCol="0"/>
  <cols>
    <col collapsed="false" customWidth="true" hidden="false" outlineLevel="0" max="1" min="1" style="161" width="9.11"/>
    <col collapsed="false" customWidth="true" hidden="false" outlineLevel="0" max="2" min="2" style="161" width="43"/>
    <col collapsed="false" customWidth="true" hidden="false" outlineLevel="0" max="3" min="3" style="161" width="21.88"/>
    <col collapsed="false" customWidth="true" hidden="false" outlineLevel="0" max="4" min="4" style="161" width="32.44"/>
    <col collapsed="false" customWidth="true" hidden="false" outlineLevel="0" max="8" min="5" style="161" width="16.56"/>
  </cols>
  <sheetData>
    <row r="1" customFormat="false" ht="15.75" hidden="false" customHeight="true" outlineLevel="0" collapsed="false">
      <c r="A1" s="162" t="s">
        <v>238</v>
      </c>
      <c r="B1" s="162"/>
      <c r="C1" s="162"/>
      <c r="D1" s="162"/>
      <c r="E1" s="162"/>
      <c r="F1" s="162"/>
      <c r="G1" s="162"/>
      <c r="H1" s="162"/>
    </row>
    <row r="2" customFormat="false" ht="15.75" hidden="false" customHeight="true" outlineLevel="0" collapsed="false">
      <c r="A2" s="46"/>
      <c r="B2" s="46"/>
      <c r="C2" s="46"/>
      <c r="D2" s="46"/>
      <c r="E2" s="46"/>
      <c r="F2" s="46"/>
      <c r="G2" s="46"/>
      <c r="H2" s="46"/>
    </row>
    <row r="3" customFormat="false" ht="15.75" hidden="false" customHeight="true" outlineLevel="0" collapsed="false">
      <c r="A3" s="163" t="s">
        <v>239</v>
      </c>
      <c r="B3" s="163"/>
      <c r="C3" s="163"/>
      <c r="D3" s="163"/>
      <c r="E3" s="163"/>
      <c r="F3" s="163"/>
      <c r="G3" s="163"/>
      <c r="H3" s="163"/>
    </row>
    <row r="4" customFormat="false" ht="30" hidden="false" customHeight="true" outlineLevel="0" collapsed="false">
      <c r="A4" s="164" t="s">
        <v>219</v>
      </c>
      <c r="B4" s="38" t="s">
        <v>220</v>
      </c>
      <c r="C4" s="38" t="s">
        <v>221</v>
      </c>
      <c r="D4" s="38" t="s">
        <v>222</v>
      </c>
      <c r="E4" s="38" t="s">
        <v>223</v>
      </c>
      <c r="F4" s="38" t="s">
        <v>224</v>
      </c>
      <c r="G4" s="38" t="s">
        <v>225</v>
      </c>
    </row>
    <row r="5" customFormat="false" ht="15.75" hidden="false" customHeight="true" outlineLevel="0" collapsed="false">
      <c r="A5" s="55" t="n">
        <v>1</v>
      </c>
      <c r="B5" s="55" t="s">
        <v>240</v>
      </c>
      <c r="C5" s="55" t="n">
        <v>1</v>
      </c>
      <c r="D5" s="55" t="s">
        <v>241</v>
      </c>
      <c r="E5" s="165" t="n">
        <v>25.9</v>
      </c>
      <c r="F5" s="165" t="n">
        <f aca="false">E5*C5</f>
        <v>25.9</v>
      </c>
      <c r="G5" s="166" t="n">
        <f aca="false">F5/12</f>
        <v>2.15833333333333</v>
      </c>
    </row>
    <row r="6" customFormat="false" ht="15.75" hidden="false" customHeight="true" outlineLevel="0" collapsed="false">
      <c r="A6" s="55" t="n">
        <v>2</v>
      </c>
      <c r="B6" s="55" t="s">
        <v>242</v>
      </c>
      <c r="C6" s="55" t="n">
        <v>1</v>
      </c>
      <c r="D6" s="55" t="s">
        <v>241</v>
      </c>
      <c r="E6" s="165" t="n">
        <v>33.47</v>
      </c>
      <c r="F6" s="165" t="n">
        <f aca="false">E6*C6</f>
        <v>33.47</v>
      </c>
      <c r="G6" s="166" t="n">
        <f aca="false">F6/12</f>
        <v>2.78916666666667</v>
      </c>
    </row>
    <row r="7" customFormat="false" ht="15.75" hidden="false" customHeight="true" outlineLevel="0" collapsed="false">
      <c r="A7" s="55" t="n">
        <v>4</v>
      </c>
      <c r="B7" s="55" t="s">
        <v>243</v>
      </c>
      <c r="C7" s="132" t="n">
        <v>20</v>
      </c>
      <c r="D7" s="55" t="s">
        <v>241</v>
      </c>
      <c r="E7" s="165" t="n">
        <v>6.56</v>
      </c>
      <c r="F7" s="165" t="n">
        <v>131.2</v>
      </c>
      <c r="G7" s="167" t="n">
        <v>10.93</v>
      </c>
    </row>
    <row r="8" customFormat="false" ht="15.75" hidden="false" customHeight="true" outlineLevel="0" collapsed="false">
      <c r="A8" s="55" t="n">
        <v>5</v>
      </c>
      <c r="B8" s="55" t="s">
        <v>244</v>
      </c>
      <c r="C8" s="132" t="n">
        <v>1</v>
      </c>
      <c r="D8" s="55" t="s">
        <v>241</v>
      </c>
      <c r="E8" s="165" t="n">
        <v>80.2</v>
      </c>
      <c r="F8" s="165" t="n">
        <v>80.45</v>
      </c>
      <c r="G8" s="167" t="n">
        <v>13.41</v>
      </c>
    </row>
    <row r="9" customFormat="false" ht="15.75" hidden="false" customHeight="true" outlineLevel="0" collapsed="false">
      <c r="A9" s="55" t="n">
        <v>6</v>
      </c>
      <c r="B9" s="55" t="s">
        <v>245</v>
      </c>
      <c r="C9" s="132" t="n">
        <v>1</v>
      </c>
      <c r="D9" s="55" t="s">
        <v>241</v>
      </c>
      <c r="E9" s="165" t="n">
        <v>16.25</v>
      </c>
      <c r="F9" s="165" t="n">
        <v>16.25</v>
      </c>
      <c r="G9" s="167" t="n">
        <v>1.36</v>
      </c>
    </row>
    <row r="10" customFormat="false" ht="15.75" hidden="false" customHeight="true" outlineLevel="0" collapsed="false">
      <c r="A10" s="168"/>
      <c r="B10" s="168"/>
      <c r="C10" s="168"/>
      <c r="D10" s="168"/>
      <c r="E10" s="168"/>
      <c r="F10" s="141" t="n">
        <f aca="false">SUM(F5:F6)</f>
        <v>59.37</v>
      </c>
      <c r="G10" s="141" t="n">
        <f aca="false">SUM(G5:G6)</f>
        <v>4.9475</v>
      </c>
    </row>
    <row r="11" customFormat="false" ht="15.75" hidden="false" customHeight="true" outlineLevel="0" collapsed="false">
      <c r="A11" s="160" t="s">
        <v>246</v>
      </c>
      <c r="B11" s="160"/>
      <c r="C11" s="160"/>
      <c r="D11" s="160"/>
      <c r="E11" s="160"/>
      <c r="F11" s="160"/>
      <c r="G11" s="45" t="n">
        <f aca="false">G10</f>
        <v>4.9475</v>
      </c>
    </row>
    <row r="12" customFormat="false" ht="15.75" hidden="false" customHeight="true" outlineLevel="0" collapsed="false">
      <c r="A12" s="146"/>
      <c r="B12" s="146"/>
      <c r="C12" s="146"/>
      <c r="D12" s="146"/>
      <c r="E12" s="146"/>
      <c r="F12" s="146"/>
      <c r="G12" s="146"/>
      <c r="H12" s="146"/>
    </row>
    <row r="13" customFormat="false" ht="15.75" hidden="false" customHeight="true" outlineLevel="0" collapsed="false">
      <c r="A13" s="154" t="s">
        <v>247</v>
      </c>
      <c r="B13" s="154"/>
      <c r="C13" s="154"/>
      <c r="D13" s="154"/>
      <c r="E13" s="154"/>
      <c r="F13" s="154"/>
      <c r="G13" s="154"/>
      <c r="H13" s="154"/>
    </row>
    <row r="14" customFormat="false" ht="30" hidden="false" customHeight="true" outlineLevel="0" collapsed="false">
      <c r="A14" s="164" t="s">
        <v>219</v>
      </c>
      <c r="B14" s="38" t="s">
        <v>220</v>
      </c>
      <c r="C14" s="38" t="s">
        <v>221</v>
      </c>
      <c r="D14" s="38" t="s">
        <v>222</v>
      </c>
      <c r="E14" s="38" t="s">
        <v>223</v>
      </c>
      <c r="F14" s="38" t="s">
        <v>224</v>
      </c>
      <c r="G14" s="38" t="s">
        <v>248</v>
      </c>
      <c r="H14" s="38" t="s">
        <v>225</v>
      </c>
    </row>
    <row r="15" customFormat="false" ht="15.75" hidden="false" customHeight="true" outlineLevel="0" collapsed="false">
      <c r="A15" s="55" t="n">
        <v>1</v>
      </c>
      <c r="B15" s="55" t="s">
        <v>249</v>
      </c>
      <c r="C15" s="55" t="n">
        <v>1</v>
      </c>
      <c r="D15" s="55" t="s">
        <v>241</v>
      </c>
      <c r="E15" s="165" t="n">
        <v>38.36</v>
      </c>
      <c r="F15" s="165" t="n">
        <f aca="false">E15*C15</f>
        <v>38.36</v>
      </c>
      <c r="G15" s="169" t="n">
        <v>30</v>
      </c>
      <c r="H15" s="166" t="n">
        <f aca="false">F15/G15</f>
        <v>1.27866666666667</v>
      </c>
    </row>
    <row r="16" customFormat="false" ht="15.75" hidden="false" customHeight="true" outlineLevel="0" collapsed="false">
      <c r="A16" s="55" t="n">
        <v>2</v>
      </c>
      <c r="B16" s="55" t="s">
        <v>250</v>
      </c>
      <c r="C16" s="55" t="n">
        <v>1</v>
      </c>
      <c r="D16" s="55" t="s">
        <v>241</v>
      </c>
      <c r="E16" s="165" t="n">
        <v>23.85</v>
      </c>
      <c r="F16" s="165" t="n">
        <f aca="false">E16*C16</f>
        <v>23.85</v>
      </c>
      <c r="G16" s="169" t="n">
        <v>30</v>
      </c>
      <c r="H16" s="166" t="n">
        <f aca="false">F16/G16</f>
        <v>0.795</v>
      </c>
    </row>
    <row r="17" customFormat="false" ht="15.75" hidden="false" customHeight="true" outlineLevel="0" collapsed="false">
      <c r="A17" s="55" t="n">
        <v>3</v>
      </c>
      <c r="B17" s="55" t="s">
        <v>251</v>
      </c>
      <c r="C17" s="132" t="n">
        <v>1</v>
      </c>
      <c r="D17" s="55" t="s">
        <v>241</v>
      </c>
      <c r="E17" s="165" t="n">
        <v>5600</v>
      </c>
      <c r="F17" s="165" t="n">
        <f aca="false">E17*C17</f>
        <v>5600</v>
      </c>
      <c r="G17" s="169" t="n">
        <v>120</v>
      </c>
      <c r="H17" s="167" t="n">
        <f aca="false">F17/G17</f>
        <v>46.6666666666667</v>
      </c>
    </row>
    <row r="18" customFormat="false" ht="15.75" hidden="false" customHeight="true" outlineLevel="0" collapsed="false">
      <c r="A18" s="55" t="n">
        <v>4</v>
      </c>
      <c r="B18" s="55" t="s">
        <v>252</v>
      </c>
      <c r="C18" s="132" t="n">
        <v>1</v>
      </c>
      <c r="D18" s="55" t="s">
        <v>241</v>
      </c>
      <c r="E18" s="71" t="n">
        <v>88</v>
      </c>
      <c r="F18" s="165" t="n">
        <f aca="false">E18*C18</f>
        <v>88</v>
      </c>
      <c r="G18" s="170" t="n">
        <v>30</v>
      </c>
      <c r="H18" s="166" t="n">
        <f aca="false">F18/G18</f>
        <v>2.93333333333333</v>
      </c>
    </row>
    <row r="19" customFormat="false" ht="15.75" hidden="false" customHeight="true" outlineLevel="0" collapsed="false">
      <c r="A19" s="55" t="n">
        <v>5</v>
      </c>
      <c r="B19" s="55" t="s">
        <v>253</v>
      </c>
      <c r="C19" s="132" t="n">
        <v>12</v>
      </c>
      <c r="D19" s="55" t="s">
        <v>241</v>
      </c>
      <c r="E19" s="71" t="n">
        <v>5.3</v>
      </c>
      <c r="F19" s="165" t="n">
        <f aca="false">E19*C19</f>
        <v>63.6</v>
      </c>
      <c r="G19" s="170" t="n">
        <v>1</v>
      </c>
      <c r="H19" s="167" t="n">
        <f aca="false">F19/G19</f>
        <v>63.6</v>
      </c>
    </row>
    <row r="20" customFormat="false" ht="15.75" hidden="false" customHeight="true" outlineLevel="0" collapsed="false">
      <c r="A20" s="55" t="n">
        <v>6</v>
      </c>
      <c r="B20" s="58" t="s">
        <v>254</v>
      </c>
      <c r="C20" s="132" t="n">
        <v>1</v>
      </c>
      <c r="D20" s="55" t="s">
        <v>241</v>
      </c>
      <c r="E20" s="71" t="n">
        <v>1400</v>
      </c>
      <c r="F20" s="165" t="n">
        <f aca="false">E20*C20</f>
        <v>1400</v>
      </c>
      <c r="G20" s="170" t="n">
        <v>60</v>
      </c>
      <c r="H20" s="166" t="n">
        <v>21.03</v>
      </c>
    </row>
    <row r="21" customFormat="false" ht="15.75" hidden="false" customHeight="true" outlineLevel="0" collapsed="false">
      <c r="A21" s="55" t="n">
        <v>7</v>
      </c>
      <c r="B21" s="58" t="s">
        <v>255</v>
      </c>
      <c r="C21" s="132" t="n">
        <v>1</v>
      </c>
      <c r="D21" s="55" t="s">
        <v>241</v>
      </c>
      <c r="E21" s="71" t="n">
        <v>52</v>
      </c>
      <c r="F21" s="165" t="n">
        <v>39.9</v>
      </c>
      <c r="G21" s="170" t="n">
        <v>24</v>
      </c>
      <c r="H21" s="166" t="n">
        <v>1.66</v>
      </c>
    </row>
    <row r="22" customFormat="false" ht="15.75" hidden="false" customHeight="true" outlineLevel="0" collapsed="false">
      <c r="A22" s="168"/>
      <c r="B22" s="168"/>
      <c r="C22" s="168"/>
      <c r="D22" s="168"/>
      <c r="E22" s="168"/>
      <c r="F22" s="141" t="n">
        <f aca="false">SUM(F15:F20)</f>
        <v>7213.81</v>
      </c>
      <c r="G22" s="141"/>
      <c r="H22" s="141" t="n">
        <f aca="false">SUM(H15:H20)</f>
        <v>136.303666666667</v>
      </c>
    </row>
    <row r="23" customFormat="false" ht="15.75" hidden="false" customHeight="true" outlineLevel="0" collapsed="false">
      <c r="A23" s="160" t="s">
        <v>237</v>
      </c>
      <c r="B23" s="160"/>
      <c r="C23" s="160"/>
      <c r="D23" s="160"/>
      <c r="E23" s="160"/>
      <c r="F23" s="160"/>
      <c r="G23" s="171"/>
      <c r="H23" s="45" t="n">
        <f aca="false">H22/4</f>
        <v>34.0759166666667</v>
      </c>
    </row>
  </sheetData>
  <mergeCells count="9">
    <mergeCell ref="A1:H1"/>
    <mergeCell ref="A2:H2"/>
    <mergeCell ref="A3:H3"/>
    <mergeCell ref="A10:E10"/>
    <mergeCell ref="A11:F11"/>
    <mergeCell ref="A12:H12"/>
    <mergeCell ref="A13:H13"/>
    <mergeCell ref="A22:E22"/>
    <mergeCell ref="A23:F23"/>
  </mergeCells>
  <printOptions headings="false" gridLines="false" gridLinesSet="true" horizontalCentered="true" verticalCentered="false"/>
  <pageMargins left="0.315277777777778" right="0.315277777777778" top="0.747916666666667" bottom="1.4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216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2014-04-11T01:53:38Z</dcterms:created>
  <dc:creator>USUARIO</dc:creator>
  <dc:description/>
  <dc:language>pt-BR</dc:language>
  <cp:lastModifiedBy/>
  <cp:lastPrinted>2025-12-17T15:12:17Z</cp:lastPrinted>
  <dcterms:modified xsi:type="dcterms:W3CDTF">2025-12-19T12:00:00Z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